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7845" activeTab="1"/>
  </bookViews>
  <sheets>
    <sheet name="Лист1" sheetId="1" r:id="rId1"/>
    <sheet name="Калинина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0" i="2"/>
  <c r="H29"/>
  <c r="H30" s="1"/>
  <c r="H25"/>
  <c r="H19"/>
  <c r="H5"/>
  <c r="H11"/>
  <c r="H46"/>
  <c r="H45"/>
  <c r="H44"/>
  <c r="H43"/>
  <c r="H42"/>
  <c r="H41"/>
  <c r="H40"/>
  <c r="H39"/>
  <c r="H38"/>
  <c r="H37"/>
  <c r="H36"/>
  <c r="H35"/>
  <c r="H34"/>
  <c r="H33"/>
  <c r="H47" l="1"/>
  <c r="G53" s="1"/>
  <c r="H26"/>
  <c r="G56" s="1"/>
  <c r="H53"/>
  <c r="G57"/>
  <c r="H12"/>
  <c r="G54" s="1"/>
  <c r="H54" s="1"/>
  <c r="E62"/>
  <c r="H59"/>
  <c r="F60"/>
  <c r="F62" s="1"/>
  <c r="H65" l="1"/>
  <c r="H20"/>
  <c r="G55" s="1"/>
  <c r="H57"/>
  <c r="H56"/>
  <c r="G60" l="1"/>
  <c r="G62" s="1"/>
  <c r="H55"/>
  <c r="H60" s="1"/>
  <c r="H62" s="1"/>
  <c r="H64" s="1"/>
  <c r="D29" i="1"/>
  <c r="G8"/>
  <c r="F8" s="1"/>
  <c r="G9"/>
  <c r="F9" s="1"/>
  <c r="F11"/>
  <c r="F12" s="1"/>
  <c r="G12"/>
  <c r="G14"/>
  <c r="F14" s="1"/>
  <c r="F17" s="1"/>
  <c r="G15"/>
  <c r="F15" s="1"/>
  <c r="G16"/>
  <c r="F16" s="1"/>
  <c r="G17"/>
  <c r="G19"/>
  <c r="F19" s="1"/>
  <c r="G20"/>
  <c r="F20" s="1"/>
  <c r="F21"/>
  <c r="F22"/>
  <c r="G23"/>
  <c r="F23" s="1"/>
  <c r="F24"/>
  <c r="F25"/>
  <c r="G25"/>
  <c r="G26"/>
  <c r="F26" s="1"/>
  <c r="G27"/>
  <c r="F27" s="1"/>
  <c r="G28"/>
  <c r="F28" s="1"/>
  <c r="G29"/>
  <c r="F29" s="1"/>
  <c r="G30"/>
  <c r="F30" s="1"/>
  <c r="G31"/>
  <c r="F31" s="1"/>
  <c r="G33"/>
  <c r="F33" s="1"/>
  <c r="D33"/>
  <c r="D31"/>
  <c r="D30"/>
  <c r="D28"/>
  <c r="D27"/>
  <c r="D26"/>
  <c r="D25"/>
  <c r="D24"/>
  <c r="D23"/>
  <c r="D22"/>
  <c r="D21"/>
  <c r="D20"/>
  <c r="E32"/>
  <c r="G32" s="1"/>
  <c r="D19"/>
  <c r="E17"/>
  <c r="D16"/>
  <c r="D15"/>
  <c r="D14"/>
  <c r="D11"/>
  <c r="D9"/>
  <c r="D8"/>
  <c r="E12"/>
  <c r="G34" l="1"/>
  <c r="F32"/>
  <c r="F34" s="1"/>
  <c r="D32"/>
  <c r="E34"/>
  <c r="D17"/>
  <c r="D12"/>
  <c r="D34" l="1"/>
</calcChain>
</file>

<file path=xl/sharedStrings.xml><?xml version="1.0" encoding="utf-8"?>
<sst xmlns="http://schemas.openxmlformats.org/spreadsheetml/2006/main" count="233" uniqueCount="137">
  <si>
    <t>№ п/п</t>
  </si>
  <si>
    <t xml:space="preserve">Наименование работ </t>
  </si>
  <si>
    <t>5 раз в неделю</t>
  </si>
  <si>
    <t>Уборка контейнерных площадок</t>
  </si>
  <si>
    <t>1 раз в год</t>
  </si>
  <si>
    <t>2 раза в неделю</t>
  </si>
  <si>
    <t>покос травы</t>
  </si>
  <si>
    <t>1 раз в месяц</t>
  </si>
  <si>
    <t>Проверка технического состояниявидимых частей несущих конструкций и ненесущих конструкций многоквартирных домов</t>
  </si>
  <si>
    <t>Работы, необходимые для надлежащего содержания несущих конструкций и ненесущих конструкций  многоквартирных домов</t>
  </si>
  <si>
    <t>Стоимость на 1 кв.м. общей площади (рублей в месяц) 2015-2016г</t>
  </si>
  <si>
    <t>Годовая плата (рублей) 2017г</t>
  </si>
  <si>
    <t>Стоимость на 1 кв.м. общей площади (рублей в месяц) 2017г</t>
  </si>
  <si>
    <t>Итого по разделу 1</t>
  </si>
  <si>
    <t>Работы, выполняемые для надлежащего содержания систем водоснабжения и водоотведения; устранение неисправностей в системах водоснабжения и канализации, обеспечивающее их удовлетворительное функционирование; устранение засоров выпусков (до колодца) канализации с проверкой исправности канализационных вытяжек; замена прокладок, набивка сальников у водоразборной и водозапорной арматуры с устранением утечки, уплотнение сгонов на стояках общего пользования; аварийное обслуживание.</t>
  </si>
  <si>
    <t xml:space="preserve">Работы, необходимые для надлежащего содержания борудования и систем инженерно-технического обеспечения,  входящих в состав общего имущества в многоквартирном доме </t>
  </si>
  <si>
    <t>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</si>
  <si>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Работы, выполняемые для надлежащего содержания систем теплоснабжения: устранение неисправностей в системах отопления (смена отдельных участков трубопроводов, запорной и регулировочной арматуры в местах общего пользоввания ), наладка и регулировка систем отопления с целью ликвидации непрогревов, завоздушивания; работы по креплению трубопроводов и приборов,  аварийное обслуживание</t>
  </si>
  <si>
    <t>Итого по разделу 2</t>
  </si>
  <si>
    <t>Работы и услуги по содержанию иного общего имущества в многоквартирном доме</t>
  </si>
  <si>
    <t>Сухая уборка коридоров лестничных площадок и маршей</t>
  </si>
  <si>
    <t>Влажная уборка коридоров, лестничных площадок и маршей</t>
  </si>
  <si>
    <t>Влажная протирка подоконников,перил, лестниц, почтовых ящиков, полотен дверей, дверных ручек</t>
  </si>
  <si>
    <t>Мытье окон, подоконников</t>
  </si>
  <si>
    <t>2 раза в год</t>
  </si>
  <si>
    <t>Уборка газонов, случайного мусора</t>
  </si>
  <si>
    <t>Уборка крыльца и площадки перед входом в подъезд</t>
  </si>
  <si>
    <t>Работы, выполняемые для надлежащего содержания систем электрооборудования: проверка заземления оболочки электрокабеля. оборудования;замеры сопротивления изоляции проводов, трубопроводов и восстановление цепей заземления  по результатам проверки;проверка и обеспечение  работоспособности устройств защитного отключения; техническое обслуживание и ремонт силовых и осветительных установок, внутридомовых электросетей, очистка клем и соединений  в групповых щитках и распределительных шкафах, наладка электрооборудования; контроль состояния и замены вышедшей из строя проводки, аварийное обслуживание</t>
  </si>
  <si>
    <t>Механизированная сдвижка снега в зимнее время</t>
  </si>
  <si>
    <t>3 раза в зимний период</t>
  </si>
  <si>
    <t>Сбор, вывоз, утилизация (захоронение ) ТБО, за исключением крупногабаритных отходов</t>
  </si>
  <si>
    <t>Сбор, вывоз, утилизация крупногабаритных отходов</t>
  </si>
  <si>
    <t>Итого по разделу 3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</si>
  <si>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</si>
  <si>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</si>
  <si>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</si>
  <si>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</si>
  <si>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</si>
  <si>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</si>
  <si>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</si>
  <si>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</si>
  <si>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</si>
  <si>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</si>
  <si>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</si>
  <si>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</si>
  <si>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</si>
  <si>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</si>
  <si>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</si>
  <si>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</si>
  <si>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</si>
  <si>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</si>
  <si>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 xml:space="preserve">дератизация </t>
  </si>
  <si>
    <t>Уборка подвального и чердачного помещения</t>
  </si>
  <si>
    <t xml:space="preserve">Генеральный директор ООО "ЖЭУ":                                                                                               Собственник: </t>
  </si>
  <si>
    <r>
      <t>__________________________</t>
    </r>
    <r>
      <rPr>
        <sz val="11"/>
        <color theme="1"/>
        <rFont val="Calibri"/>
        <family val="2"/>
        <charset val="204"/>
        <scheme val="minor"/>
      </rPr>
      <t xml:space="preserve"> О.П. Громова     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________________________________ (________________________)</t>
    </r>
  </si>
  <si>
    <t>3 раза в неделю</t>
  </si>
  <si>
    <t>В теплый период: подметание 5 раз в неделю. В зимний период:очистка крылец от снега-1раз в сутки в дни снегопада;очистка  от наледи и льда- 1 раз в 3 суток во время гололеда</t>
  </si>
  <si>
    <t>Обслуживание многоквартирного  дома</t>
  </si>
  <si>
    <t>Всего плата за   работы и услуги по  содержанию и ремонту общего имущества собственников помещений в многоквартирном доме</t>
  </si>
  <si>
    <t>Контроль за состоянием дверей подвалов и технических подполий, запорных устройств на них</t>
  </si>
  <si>
    <t>возмездного оказания  работ и услуг по содержанию и ремонту общего имущества собственников помещений в многоквартирном доме №18 по ул. Калинина, г. Корсакова</t>
  </si>
  <si>
    <t xml:space="preserve">Отчет управляющей организации ООО "ЖЭУ" о выполненных работах по договору </t>
  </si>
  <si>
    <t>С 01.01.2016г по 01.09.2016г</t>
  </si>
  <si>
    <r>
      <t>Обслуживание с 01 января 2016г (Собрание) ; размер платы -23,5 руб. на 1 м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; площадь помещения: 995,3 м</t>
    </r>
    <r>
      <rPr>
        <vertAlign val="superscript"/>
        <sz val="8"/>
        <color theme="1"/>
        <rFont val="Times New Roman"/>
        <family val="1"/>
        <charset val="204"/>
      </rPr>
      <t>2</t>
    </r>
  </si>
  <si>
    <t>Проведение восстановительных работ:</t>
  </si>
  <si>
    <t>Отчет управляющей организации ООО "ЖЭУ" о выполненных работах по договору возмездного оказания  работ и услуг по содержанию и ремонту общего имущества собственников помещений в многоквартирном доме №18 по ул. Калинина, г. Корсакова С 01.01.2016г по 01.09.2016г Обслуживание с 01 января 2016г (Собрание) ; размер платы -23,5 руб. на 1 м2; площадь помещения: 995,3 м2</t>
  </si>
  <si>
    <t>1. Выполнение работ, оказание услуг по содержанию общего имущества в многоквартирном доме</t>
  </si>
  <si>
    <t>Стоимость, руб.</t>
  </si>
  <si>
    <t>1.1.</t>
  </si>
  <si>
    <t>1.2.</t>
  </si>
  <si>
    <t>1.3.</t>
  </si>
  <si>
    <t xml:space="preserve">2. Работы, необходимые для надлежащего содержания борудования и систем инженерно-технического обеспечения,  входящих в состав общего имущества в многоквартирном доме </t>
  </si>
  <si>
    <t>2.1.</t>
  </si>
  <si>
    <t>2.2.</t>
  </si>
  <si>
    <t>2.3.</t>
  </si>
  <si>
    <t>3. Работы и услуги по содержанию иного общего имущества в многоквартирном доме</t>
  </si>
  <si>
    <t>Работы, выполняемые для надлежащего содержания систем водоснабжения и водоотведения, в том числе аварийное обслуживание.</t>
  </si>
  <si>
    <t>Работы, выполняемые для надлежащего содержания систем теплоснабжения, в том числе аварийное обслуживание.</t>
  </si>
  <si>
    <t>Работы, выполняемые для надлежащего содержания систем электрооборудования, в том числе аварийное обслуживание.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</si>
  <si>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</si>
  <si>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</si>
  <si>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</si>
  <si>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</si>
  <si>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</si>
  <si>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</si>
  <si>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</si>
  <si>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</si>
  <si>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</si>
  <si>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</si>
  <si>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</si>
  <si>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</si>
  <si>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</si>
  <si>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Наименование работ</t>
  </si>
  <si>
    <t>Учет начисления, поступления и расхода денежных средств</t>
  </si>
  <si>
    <t>Виды работ, услуг</t>
  </si>
  <si>
    <t>начислено</t>
  </si>
  <si>
    <t>оплачено</t>
  </si>
  <si>
    <t>израсходовано</t>
  </si>
  <si>
    <t>остаток средств</t>
  </si>
  <si>
    <t>Содержание жилья</t>
  </si>
  <si>
    <t>Текущий ремонт</t>
  </si>
  <si>
    <t>ВДО водоснабжен.и водоотведен.</t>
  </si>
  <si>
    <t>ВДО теплоснабжение</t>
  </si>
  <si>
    <t>обслуживание ОДПУ</t>
  </si>
  <si>
    <t>ВДО электроснабжения</t>
  </si>
  <si>
    <t>Итого:</t>
  </si>
  <si>
    <t>минимальный налог от полученных доходов по МКД - 1%</t>
  </si>
  <si>
    <t>Всего:</t>
  </si>
  <si>
    <t>сбор (%)</t>
  </si>
  <si>
    <t>остаток денежных средств</t>
  </si>
  <si>
    <t>общая задолженность потребителей сначала обслуживания</t>
  </si>
  <si>
    <t>N/N</t>
  </si>
  <si>
    <t>Генеральный директор</t>
  </si>
  <si>
    <t>Громова О.П.</t>
  </si>
  <si>
    <t>итого:</t>
  </si>
  <si>
    <t>Работы, необходимые для надлежащего содержания несущих конструкций и ненесущих конструкций  многоквартирных домов ( тек. рем.)</t>
  </si>
  <si>
    <t>управление многоквартирным домом</t>
  </si>
  <si>
    <t>обслуживание ОДПУ тепла</t>
  </si>
  <si>
    <t>дополнительные работы: завоз земли,  цветов, деревьев</t>
  </si>
  <si>
    <t xml:space="preserve">ремонт ВРУ,и ВДО электроснабжения </t>
  </si>
  <si>
    <t>промывка и опрессовка системы отопления, ревизия теплового узла и запорной арматуры</t>
  </si>
  <si>
    <t>аварийное обслуживание</t>
  </si>
  <si>
    <t>переходящий остаток от ООО "Жилфонд-2"</t>
  </si>
  <si>
    <t>общая задолженность потребителей сначала обслуживания на 0 01.01.17</t>
  </si>
  <si>
    <t>остаток денежных средств на 01.01.17 г</t>
  </si>
  <si>
    <t>установука замков в подвал</t>
  </si>
  <si>
    <t>пробивка стояков канализации</t>
  </si>
  <si>
    <t>Отчет управляющей организации ООО "ЖЭУ" о выполненных работах по договору возмездного оказания  работ и услуг по содержанию и ремонту общего имущества собственников помещений в многоквартирном доме №8  по ул. Краснофлотской  г. Корсакова                                                                                                                             С 01.03.2016г по 31.12.2016г                                                                                                                                          Обслуживание с 01 марта  2016г (Собрание) ;     размер платы -23,50 руб. на 1 м2;                                       площадь помещения: 1261,2м2</t>
  </si>
  <si>
    <t>замена стояка отопления в подъезде №1м/д 1 и 2-этажом</t>
  </si>
  <si>
    <t>очистка подвала от канализационных стоков</t>
  </si>
  <si>
    <t>ремонт кровли над кв.15</t>
  </si>
  <si>
    <t>ремонт нижней разводки  канализации в подвале №1</t>
  </si>
  <si>
    <t>замена задвижки в тепловом узле</t>
  </si>
  <si>
    <t>ремонт ВДО водоотведения  в подвале с очисткой от кан.стоков</t>
  </si>
  <si>
    <t xml:space="preserve">установка шарового крана на стояке водоснабжения </t>
  </si>
  <si>
    <t>изготовление и установка крышек на загрузочные люки</t>
  </si>
  <si>
    <t>сбор (%)               84%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</si>
</sst>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sz val="9"/>
      <color theme="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42">
    <xf numFmtId="0" fontId="0" fillId="0" borderId="0" xfId="0"/>
    <xf numFmtId="2" fontId="8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0" borderId="1" xfId="1" applyNumberFormat="1" applyFont="1" applyBorder="1" applyAlignment="1">
      <alignment horizontal="center" vertical="center" wrapText="1"/>
    </xf>
    <xf numFmtId="0" fontId="0" fillId="0" borderId="5" xfId="0" applyBorder="1"/>
    <xf numFmtId="49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6" fillId="0" borderId="2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6" xfId="0" applyBorder="1"/>
    <xf numFmtId="2" fontId="6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9" fontId="10" fillId="0" borderId="14" xfId="0" applyNumberFormat="1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1" fillId="0" borderId="6" xfId="1" applyFont="1" applyBorder="1" applyAlignment="1">
      <alignment vertical="top" wrapText="1"/>
    </xf>
    <xf numFmtId="49" fontId="10" fillId="0" borderId="13" xfId="0" applyNumberFormat="1" applyFont="1" applyBorder="1" applyAlignment="1">
      <alignment horizontal="left" vertical="top"/>
    </xf>
    <xf numFmtId="49" fontId="10" fillId="0" borderId="12" xfId="0" applyNumberFormat="1" applyFont="1" applyBorder="1" applyAlignment="1">
      <alignment horizontal="left" vertical="top"/>
    </xf>
    <xf numFmtId="49" fontId="10" fillId="0" borderId="11" xfId="0" applyNumberFormat="1" applyFont="1" applyBorder="1" applyAlignment="1">
      <alignment horizontal="left" vertical="top"/>
    </xf>
    <xf numFmtId="49" fontId="10" fillId="0" borderId="6" xfId="0" applyNumberFormat="1" applyFont="1" applyBorder="1" applyAlignment="1">
      <alignment horizontal="left" vertical="top"/>
    </xf>
    <xf numFmtId="0" fontId="11" fillId="0" borderId="4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vertical="top"/>
    </xf>
    <xf numFmtId="49" fontId="10" fillId="0" borderId="6" xfId="0" applyNumberFormat="1" applyFont="1" applyBorder="1" applyAlignment="1">
      <alignment vertical="top"/>
    </xf>
    <xf numFmtId="49" fontId="10" fillId="0" borderId="12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11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1" fontId="10" fillId="0" borderId="1" xfId="0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10" fillId="0" borderId="1" xfId="0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2" fontId="5" fillId="0" borderId="1" xfId="1" applyNumberFormat="1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center" vertical="center"/>
    </xf>
    <xf numFmtId="0" fontId="0" fillId="0" borderId="7" xfId="0" applyFont="1" applyBorder="1"/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0" fillId="0" borderId="6" xfId="0" applyBorder="1"/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1" fillId="0" borderId="4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4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0" fontId="13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/>
    </xf>
    <xf numFmtId="49" fontId="10" fillId="0" borderId="10" xfId="0" applyNumberFormat="1" applyFont="1" applyBorder="1" applyAlignment="1">
      <alignment horizontal="center" vertical="top"/>
    </xf>
    <xf numFmtId="49" fontId="10" fillId="0" borderId="14" xfId="0" applyNumberFormat="1" applyFont="1" applyBorder="1" applyAlignment="1">
      <alignment horizontal="center" vertical="top"/>
    </xf>
    <xf numFmtId="49" fontId="10" fillId="0" borderId="13" xfId="0" applyNumberFormat="1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left" vertical="top"/>
    </xf>
    <xf numFmtId="49" fontId="10" fillId="0" borderId="5" xfId="0" applyNumberFormat="1" applyFont="1" applyBorder="1" applyAlignment="1">
      <alignment horizontal="left" vertical="top"/>
    </xf>
    <xf numFmtId="49" fontId="10" fillId="0" borderId="6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2"/>
    <cellStyle name="Обычный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showWhiteSpace="0" view="pageLayout" topLeftCell="A31" zoomScaleNormal="100" workbookViewId="0">
      <selection activeCell="D30" sqref="D30"/>
    </sheetView>
  </sheetViews>
  <sheetFormatPr defaultRowHeight="15"/>
  <cols>
    <col min="1" max="1" width="5.7109375" style="16" customWidth="1"/>
    <col min="2" max="2" width="37.42578125" customWidth="1"/>
    <col min="3" max="3" width="19" customWidth="1"/>
    <col min="4" max="4" width="10.7109375" style="10" customWidth="1"/>
    <col min="5" max="5" width="7.140625" style="10" customWidth="1"/>
    <col min="6" max="6" width="10.140625" style="10" customWidth="1"/>
    <col min="7" max="7" width="7.7109375" style="10" customWidth="1"/>
  </cols>
  <sheetData>
    <row r="1" spans="1:8">
      <c r="A1" s="88" t="s">
        <v>61</v>
      </c>
      <c r="B1" s="88"/>
      <c r="C1" s="88"/>
      <c r="D1" s="88"/>
      <c r="E1" s="88"/>
      <c r="F1" s="88"/>
      <c r="G1" s="88"/>
    </row>
    <row r="2" spans="1:8" ht="29.25" customHeight="1">
      <c r="A2" s="81" t="s">
        <v>60</v>
      </c>
      <c r="B2" s="81"/>
      <c r="C2" s="81"/>
      <c r="D2" s="81"/>
      <c r="E2" s="81"/>
      <c r="F2" s="81"/>
      <c r="G2" s="81"/>
    </row>
    <row r="3" spans="1:8" ht="15" customHeight="1">
      <c r="A3" s="94" t="s">
        <v>62</v>
      </c>
      <c r="B3" s="94"/>
      <c r="C3" s="94"/>
      <c r="D3" s="94"/>
      <c r="E3" s="94"/>
      <c r="F3" s="94"/>
      <c r="G3" s="94"/>
    </row>
    <row r="4" spans="1:8" ht="27.75" customHeight="1">
      <c r="A4" s="81" t="s">
        <v>63</v>
      </c>
      <c r="B4" s="81"/>
      <c r="C4" s="81"/>
      <c r="D4" s="81"/>
      <c r="E4" s="81"/>
      <c r="F4" s="81"/>
      <c r="G4" s="81"/>
    </row>
    <row r="5" spans="1:8" hidden="1">
      <c r="A5" s="82"/>
      <c r="B5" s="83"/>
      <c r="C5" s="83"/>
      <c r="D5" s="83"/>
      <c r="E5" s="83"/>
      <c r="F5" s="83"/>
      <c r="G5" s="83"/>
    </row>
    <row r="6" spans="1:8" ht="106.5" customHeight="1">
      <c r="A6" s="9" t="s">
        <v>0</v>
      </c>
      <c r="B6" s="78" t="s">
        <v>1</v>
      </c>
      <c r="C6" s="80"/>
      <c r="D6" s="8"/>
      <c r="E6" s="8" t="s">
        <v>10</v>
      </c>
      <c r="F6" s="8" t="s">
        <v>11</v>
      </c>
      <c r="G6" s="8" t="s">
        <v>12</v>
      </c>
    </row>
    <row r="7" spans="1:8">
      <c r="A7" s="9">
        <v>1</v>
      </c>
      <c r="B7" s="78" t="s">
        <v>9</v>
      </c>
      <c r="C7" s="79"/>
      <c r="D7" s="79"/>
      <c r="E7" s="79"/>
      <c r="F7" s="79"/>
      <c r="G7" s="80"/>
    </row>
    <row r="8" spans="1:8" ht="57.75" customHeight="1">
      <c r="A8" s="13" t="s">
        <v>33</v>
      </c>
      <c r="B8" s="78" t="s">
        <v>8</v>
      </c>
      <c r="C8" s="80"/>
      <c r="D8" s="3">
        <f>E8*12*2745.2</f>
        <v>5929.6319999999996</v>
      </c>
      <c r="E8" s="1">
        <v>0.18</v>
      </c>
      <c r="F8" s="1">
        <f>H14*H15*G8</f>
        <v>1519.2259199999999</v>
      </c>
      <c r="G8" s="1">
        <f>H16*E8+E8</f>
        <v>0.1908</v>
      </c>
    </row>
    <row r="9" spans="1:8" ht="33" customHeight="1">
      <c r="A9" s="13" t="s">
        <v>34</v>
      </c>
      <c r="B9" s="78" t="s">
        <v>64</v>
      </c>
      <c r="C9" s="95"/>
      <c r="D9" s="8">
        <f>E9*H14*H15</f>
        <v>37980.647999999994</v>
      </c>
      <c r="E9" s="8">
        <v>4.7699999999999996</v>
      </c>
      <c r="F9" s="8">
        <f>G9*H14*H15</f>
        <v>40259.486879999997</v>
      </c>
      <c r="G9" s="8">
        <f>E9*H16+E9</f>
        <v>5.0561999999999996</v>
      </c>
    </row>
    <row r="10" spans="1:8" ht="33" customHeight="1">
      <c r="A10" s="13"/>
      <c r="B10" s="23"/>
      <c r="C10" s="25"/>
      <c r="D10" s="26"/>
      <c r="E10" s="26"/>
      <c r="F10" s="8"/>
      <c r="G10" s="26"/>
    </row>
    <row r="11" spans="1:8" ht="36" customHeight="1">
      <c r="A11" s="13" t="s">
        <v>35</v>
      </c>
      <c r="B11" s="78" t="s">
        <v>59</v>
      </c>
      <c r="C11" s="80"/>
      <c r="D11" s="7">
        <f>E11*H15*H14</f>
        <v>318.49599999999998</v>
      </c>
      <c r="E11" s="4">
        <v>0.04</v>
      </c>
      <c r="F11" s="1">
        <f>G11*H15*H14</f>
        <v>318.49599999999998</v>
      </c>
      <c r="G11" s="4">
        <v>0.04</v>
      </c>
    </row>
    <row r="12" spans="1:8" ht="20.25" customHeight="1">
      <c r="A12" s="9"/>
      <c r="B12" s="78" t="s">
        <v>13</v>
      </c>
      <c r="C12" s="80"/>
      <c r="D12" s="3">
        <f>D11+D9+D8</f>
        <v>44228.775999999991</v>
      </c>
      <c r="E12" s="1">
        <f>E11+E9+E8</f>
        <v>4.9899999999999993</v>
      </c>
      <c r="F12" s="1">
        <f>F11+F9+F8</f>
        <v>42097.208799999993</v>
      </c>
      <c r="G12" s="1">
        <f>G11+G9+G8</f>
        <v>5.2869999999999999</v>
      </c>
    </row>
    <row r="13" spans="1:8" ht="26.25" customHeight="1">
      <c r="A13" s="21">
        <v>2</v>
      </c>
      <c r="B13" s="90" t="s">
        <v>15</v>
      </c>
      <c r="C13" s="91"/>
      <c r="D13" s="91"/>
      <c r="E13" s="91"/>
      <c r="F13" s="91"/>
      <c r="G13" s="92"/>
    </row>
    <row r="14" spans="1:8" ht="141" customHeight="1">
      <c r="A14" s="14" t="s">
        <v>36</v>
      </c>
      <c r="B14" s="6" t="s">
        <v>14</v>
      </c>
      <c r="C14" s="6" t="s">
        <v>16</v>
      </c>
      <c r="D14" s="7">
        <f>E14*H14*H15</f>
        <v>11784.351999999999</v>
      </c>
      <c r="E14" s="4">
        <v>1.48</v>
      </c>
      <c r="F14" s="1">
        <f>G14*H14*H15</f>
        <v>12491.413119999999</v>
      </c>
      <c r="G14" s="4">
        <f>E14*H16+E14</f>
        <v>1.5688</v>
      </c>
      <c r="H14">
        <v>995.3</v>
      </c>
    </row>
    <row r="15" spans="1:8" s="12" customFormat="1" ht="88.5" customHeight="1">
      <c r="A15" s="13" t="s">
        <v>37</v>
      </c>
      <c r="B15" s="78" t="s">
        <v>17</v>
      </c>
      <c r="C15" s="80"/>
      <c r="D15" s="1">
        <f>E15*H14*H15</f>
        <v>21976.223999999998</v>
      </c>
      <c r="E15" s="1">
        <v>2.76</v>
      </c>
      <c r="F15" s="1">
        <f>G15*H14*H15</f>
        <v>23294.797439999998</v>
      </c>
      <c r="G15" s="1">
        <f>E15*H16+E15</f>
        <v>2.9255999999999998</v>
      </c>
      <c r="H15" s="12">
        <v>8</v>
      </c>
    </row>
    <row r="16" spans="1:8" ht="100.5" customHeight="1">
      <c r="A16" s="15" t="s">
        <v>38</v>
      </c>
      <c r="B16" s="84" t="s">
        <v>27</v>
      </c>
      <c r="C16" s="85"/>
      <c r="D16" s="5">
        <f>E16*H14*H15</f>
        <v>10510.368</v>
      </c>
      <c r="E16" s="5">
        <v>1.32</v>
      </c>
      <c r="F16" s="1">
        <f>G16*H14*H15</f>
        <v>11140.99008</v>
      </c>
      <c r="G16" s="1">
        <f>E16*H16+E16</f>
        <v>1.3992</v>
      </c>
      <c r="H16">
        <v>0.06</v>
      </c>
    </row>
    <row r="17" spans="1:7">
      <c r="A17" s="9"/>
      <c r="B17" s="86" t="s">
        <v>18</v>
      </c>
      <c r="C17" s="87"/>
      <c r="D17" s="1">
        <f>D14+D15+D16</f>
        <v>44270.944000000003</v>
      </c>
      <c r="E17" s="1">
        <f>E14+E15+E16</f>
        <v>5.5600000000000005</v>
      </c>
      <c r="F17" s="17">
        <f>F14+F15+F16</f>
        <v>46927.200639999995</v>
      </c>
      <c r="G17" s="17">
        <f>G14+G15+G16</f>
        <v>5.8935999999999993</v>
      </c>
    </row>
    <row r="18" spans="1:7" ht="15" customHeight="1">
      <c r="A18" s="9">
        <v>3</v>
      </c>
      <c r="B18" s="78" t="s">
        <v>19</v>
      </c>
      <c r="C18" s="79"/>
      <c r="D18" s="79"/>
      <c r="E18" s="79"/>
      <c r="F18" s="79"/>
      <c r="G18" s="80"/>
    </row>
    <row r="19" spans="1:7" ht="22.5">
      <c r="A19" s="13" t="s">
        <v>39</v>
      </c>
      <c r="B19" s="2" t="s">
        <v>20</v>
      </c>
      <c r="C19" s="2" t="s">
        <v>55</v>
      </c>
      <c r="D19" s="22">
        <f>E19*H14*H15</f>
        <v>20065.248</v>
      </c>
      <c r="E19" s="18">
        <v>2.52</v>
      </c>
      <c r="F19" s="18">
        <f>G19*H15*H14</f>
        <v>21269.162879999996</v>
      </c>
      <c r="G19" s="18">
        <f>E19*H16+E19</f>
        <v>2.6711999999999998</v>
      </c>
    </row>
    <row r="20" spans="1:7" ht="22.5">
      <c r="A20" s="13" t="s">
        <v>40</v>
      </c>
      <c r="B20" s="2" t="s">
        <v>21</v>
      </c>
      <c r="C20" s="2" t="s">
        <v>24</v>
      </c>
      <c r="D20" s="22">
        <f>E20*H14*H15</f>
        <v>1035.1120000000001</v>
      </c>
      <c r="E20" s="18">
        <v>0.13</v>
      </c>
      <c r="F20" s="18">
        <f>G20*H14*H15</f>
        <v>1097.2187200000001</v>
      </c>
      <c r="G20" s="18">
        <f>E20*H16+E20</f>
        <v>0.13780000000000001</v>
      </c>
    </row>
    <row r="21" spans="1:7" ht="22.5">
      <c r="A21" s="13" t="s">
        <v>41</v>
      </c>
      <c r="B21" s="2" t="s">
        <v>22</v>
      </c>
      <c r="C21" s="2" t="s">
        <v>7</v>
      </c>
      <c r="D21" s="22">
        <f>E21*H14*H15</f>
        <v>159.24799999999999</v>
      </c>
      <c r="E21" s="18">
        <v>0.02</v>
      </c>
      <c r="F21" s="18">
        <f>G21*H14*H15</f>
        <v>159.24799999999999</v>
      </c>
      <c r="G21" s="18">
        <v>0.02</v>
      </c>
    </row>
    <row r="22" spans="1:7">
      <c r="A22" s="13" t="s">
        <v>42</v>
      </c>
      <c r="B22" s="2" t="s">
        <v>23</v>
      </c>
      <c r="C22" s="2" t="s">
        <v>4</v>
      </c>
      <c r="D22" s="22">
        <f>E22*H14*H15</f>
        <v>159.24799999999999</v>
      </c>
      <c r="E22" s="18">
        <v>0.02</v>
      </c>
      <c r="F22" s="18">
        <f>G22*H14*H15</f>
        <v>159.24799999999999</v>
      </c>
      <c r="G22" s="18">
        <v>0.02</v>
      </c>
    </row>
    <row r="23" spans="1:7">
      <c r="A23" s="13" t="s">
        <v>43</v>
      </c>
      <c r="B23" s="2" t="s">
        <v>3</v>
      </c>
      <c r="C23" s="2" t="s">
        <v>2</v>
      </c>
      <c r="D23" s="22">
        <f>E23*H14*H15</f>
        <v>3344.2079999999996</v>
      </c>
      <c r="E23" s="18">
        <v>0.42</v>
      </c>
      <c r="F23" s="18">
        <f>G23*H14*H15</f>
        <v>3544.8604799999998</v>
      </c>
      <c r="G23" s="18">
        <f>E23*H16+E23</f>
        <v>0.44519999999999998</v>
      </c>
    </row>
    <row r="24" spans="1:7">
      <c r="A24" s="13" t="s">
        <v>44</v>
      </c>
      <c r="B24" s="2" t="s">
        <v>25</v>
      </c>
      <c r="C24" s="2" t="s">
        <v>5</v>
      </c>
      <c r="D24" s="22">
        <f>E24*H15*H14</f>
        <v>318.49599999999998</v>
      </c>
      <c r="E24" s="18">
        <v>0.04</v>
      </c>
      <c r="F24" s="18">
        <f>G24*H14*H15</f>
        <v>318.49599999999998</v>
      </c>
      <c r="G24" s="18">
        <v>0.04</v>
      </c>
    </row>
    <row r="25" spans="1:7" ht="101.25">
      <c r="A25" s="13" t="s">
        <v>45</v>
      </c>
      <c r="B25" s="2" t="s">
        <v>26</v>
      </c>
      <c r="C25" s="2" t="s">
        <v>56</v>
      </c>
      <c r="D25" s="22">
        <f>E25*H14*H15</f>
        <v>8360.52</v>
      </c>
      <c r="E25" s="18">
        <v>1.05</v>
      </c>
      <c r="F25" s="18">
        <f>G25*H14*H15</f>
        <v>8862.1512000000002</v>
      </c>
      <c r="G25" s="18">
        <f>E25*H16+E25</f>
        <v>1.113</v>
      </c>
    </row>
    <row r="26" spans="1:7">
      <c r="A26" s="13"/>
      <c r="B26" s="2" t="s">
        <v>52</v>
      </c>
      <c r="C26" s="2" t="s">
        <v>4</v>
      </c>
      <c r="D26" s="22">
        <f>E26*H15*H14</f>
        <v>1273.9839999999999</v>
      </c>
      <c r="E26" s="18">
        <v>0.16</v>
      </c>
      <c r="F26" s="18">
        <f>G26*H15*H14</f>
        <v>1350.4230399999999</v>
      </c>
      <c r="G26" s="18">
        <f>E26*H16+E26</f>
        <v>0.1696</v>
      </c>
    </row>
    <row r="27" spans="1:7">
      <c r="A27" s="13" t="s">
        <v>46</v>
      </c>
      <c r="B27" s="2" t="s">
        <v>6</v>
      </c>
      <c r="C27" s="2" t="s">
        <v>24</v>
      </c>
      <c r="D27" s="22">
        <f>H15*H14*E27</f>
        <v>1831.3520000000001</v>
      </c>
      <c r="E27" s="18">
        <v>0.23</v>
      </c>
      <c r="F27" s="18">
        <f>G27*H14*H15</f>
        <v>1941.2331200000001</v>
      </c>
      <c r="G27" s="18">
        <f>E27*H16+E27</f>
        <v>0.24380000000000002</v>
      </c>
    </row>
    <row r="28" spans="1:7">
      <c r="A28" s="13" t="s">
        <v>47</v>
      </c>
      <c r="B28" s="2" t="s">
        <v>28</v>
      </c>
      <c r="C28" s="2" t="s">
        <v>29</v>
      </c>
      <c r="D28" s="22">
        <f>E28*H15*H14</f>
        <v>2070.2240000000002</v>
      </c>
      <c r="E28" s="18">
        <v>0.26</v>
      </c>
      <c r="F28" s="18">
        <f>G28*H14*H15</f>
        <v>2194.4374400000002</v>
      </c>
      <c r="G28" s="18">
        <f>E28*H16+E28</f>
        <v>0.27560000000000001</v>
      </c>
    </row>
    <row r="29" spans="1:7">
      <c r="A29" s="13" t="s">
        <v>48</v>
      </c>
      <c r="B29" s="2" t="s">
        <v>51</v>
      </c>
      <c r="C29" s="2" t="s">
        <v>24</v>
      </c>
      <c r="D29" s="22">
        <f>E29*H14*H15</f>
        <v>796.24</v>
      </c>
      <c r="E29" s="18">
        <v>0.1</v>
      </c>
      <c r="F29" s="18">
        <f>G29*H14*H15</f>
        <v>844.01440000000002</v>
      </c>
      <c r="G29" s="18">
        <f>E29*H16+E29</f>
        <v>0.10600000000000001</v>
      </c>
    </row>
    <row r="30" spans="1:7" ht="22.5">
      <c r="A30" s="13" t="s">
        <v>49</v>
      </c>
      <c r="B30" s="2" t="s">
        <v>30</v>
      </c>
      <c r="C30" s="2" t="s">
        <v>2</v>
      </c>
      <c r="D30" s="22">
        <f>H15*H14*E30</f>
        <v>20304.12</v>
      </c>
      <c r="E30" s="18">
        <v>2.5499999999999998</v>
      </c>
      <c r="F30" s="18">
        <f>G30*H15*H14</f>
        <v>21522.367199999997</v>
      </c>
      <c r="G30" s="18">
        <f>E30*H16+E30</f>
        <v>2.7029999999999998</v>
      </c>
    </row>
    <row r="31" spans="1:7" ht="22.5">
      <c r="A31" s="13" t="s">
        <v>50</v>
      </c>
      <c r="B31" s="2" t="s">
        <v>31</v>
      </c>
      <c r="C31" s="2" t="s">
        <v>5</v>
      </c>
      <c r="D31" s="22">
        <f>E31*H15*H14</f>
        <v>8519.768</v>
      </c>
      <c r="E31" s="18">
        <v>1.07</v>
      </c>
      <c r="F31" s="18">
        <f>G31*H15*H14</f>
        <v>9030.9540799999995</v>
      </c>
      <c r="G31" s="18">
        <f>E31*H16+E31</f>
        <v>1.1342000000000001</v>
      </c>
    </row>
    <row r="32" spans="1:7" ht="15" customHeight="1">
      <c r="A32" s="13"/>
      <c r="B32" s="93" t="s">
        <v>32</v>
      </c>
      <c r="C32" s="93"/>
      <c r="D32" s="8">
        <f>E32*H14*H15</f>
        <v>68237.767999999996</v>
      </c>
      <c r="E32" s="8">
        <f>E19+E20+E21+E22+E23+E24+E25+E26+E27+E28+E29+E30+E31</f>
        <v>8.57</v>
      </c>
      <c r="F32" s="8">
        <f>G32*H15*H14</f>
        <v>72332.034079999998</v>
      </c>
      <c r="G32" s="8">
        <f>E32*H16+E32</f>
        <v>9.0842000000000009</v>
      </c>
    </row>
    <row r="33" spans="1:13" ht="23.25" customHeight="1">
      <c r="A33" s="9">
        <v>4</v>
      </c>
      <c r="B33" s="24" t="s">
        <v>57</v>
      </c>
      <c r="C33" s="2"/>
      <c r="D33" s="3">
        <f>E33*H15*H14</f>
        <v>34875.311999999998</v>
      </c>
      <c r="E33" s="1">
        <v>4.38</v>
      </c>
      <c r="F33" s="1">
        <f>G33*H14*H15</f>
        <v>36967.830719999998</v>
      </c>
      <c r="G33" s="1">
        <f>E33*H16+E33</f>
        <v>4.6428000000000003</v>
      </c>
    </row>
    <row r="34" spans="1:13" ht="80.25" customHeight="1">
      <c r="A34" s="11"/>
      <c r="B34" s="89" t="s">
        <v>58</v>
      </c>
      <c r="C34" s="89"/>
      <c r="D34" s="3">
        <f>D12+D17+D32+D33</f>
        <v>191612.80000000002</v>
      </c>
      <c r="E34" s="1">
        <f>E33+E32+E17+E12</f>
        <v>23.499999999999996</v>
      </c>
      <c r="F34" s="1">
        <f>F12+F17+F32+F33</f>
        <v>198324.27423999997</v>
      </c>
      <c r="G34" s="1">
        <f>G12+G17+G32+G33</f>
        <v>24.907600000000002</v>
      </c>
    </row>
    <row r="35" spans="1:13">
      <c r="A35" s="75" t="s">
        <v>53</v>
      </c>
      <c r="B35" s="75"/>
      <c r="C35" s="75"/>
      <c r="D35" s="75"/>
      <c r="E35" s="75"/>
      <c r="F35" s="75"/>
      <c r="G35" s="75"/>
    </row>
    <row r="36" spans="1:13">
      <c r="A36" s="76"/>
      <c r="B36" s="76"/>
      <c r="C36" s="76"/>
      <c r="D36" s="76"/>
      <c r="E36" s="76"/>
      <c r="F36" s="76"/>
      <c r="G36" s="76"/>
      <c r="M36" s="19"/>
    </row>
    <row r="37" spans="1:13">
      <c r="A37" s="76"/>
      <c r="B37" s="76"/>
      <c r="C37" s="76"/>
      <c r="D37" s="76"/>
      <c r="E37" s="76"/>
      <c r="F37" s="76"/>
      <c r="G37" s="76"/>
    </row>
    <row r="38" spans="1:13">
      <c r="A38" s="76"/>
      <c r="B38" s="76"/>
      <c r="C38" s="76"/>
      <c r="D38" s="76"/>
      <c r="E38" s="76"/>
      <c r="F38" s="76"/>
      <c r="G38" s="76"/>
    </row>
    <row r="39" spans="1:13">
      <c r="A39" s="77" t="s">
        <v>54</v>
      </c>
      <c r="B39" s="77"/>
      <c r="C39" s="77"/>
      <c r="D39" s="77"/>
      <c r="E39" s="77"/>
      <c r="F39" s="77"/>
      <c r="G39" s="77"/>
    </row>
    <row r="40" spans="1:13">
      <c r="A40" s="77"/>
      <c r="B40" s="77"/>
      <c r="C40" s="77"/>
      <c r="D40" s="77"/>
      <c r="E40" s="77"/>
      <c r="F40" s="77"/>
      <c r="G40" s="77"/>
    </row>
    <row r="56" spans="4:4">
      <c r="D56" s="20"/>
    </row>
  </sheetData>
  <mergeCells count="20">
    <mergeCell ref="A1:G1"/>
    <mergeCell ref="A2:G2"/>
    <mergeCell ref="B34:C34"/>
    <mergeCell ref="B13:G13"/>
    <mergeCell ref="B32:C32"/>
    <mergeCell ref="A3:G3"/>
    <mergeCell ref="B6:C6"/>
    <mergeCell ref="B8:C8"/>
    <mergeCell ref="B9:C9"/>
    <mergeCell ref="B11:C11"/>
    <mergeCell ref="B12:C12"/>
    <mergeCell ref="A35:G38"/>
    <mergeCell ref="A39:G40"/>
    <mergeCell ref="B7:G7"/>
    <mergeCell ref="A4:G4"/>
    <mergeCell ref="A5:G5"/>
    <mergeCell ref="B16:C16"/>
    <mergeCell ref="B15:C15"/>
    <mergeCell ref="B17:C17"/>
    <mergeCell ref="B18:G18"/>
  </mergeCells>
  <pageMargins left="0.11811023622047245" right="0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8"/>
  <sheetViews>
    <sheetView tabSelected="1" topLeftCell="A34" zoomScale="85" zoomScaleNormal="85" workbookViewId="0">
      <selection activeCell="P70" sqref="P69:P70"/>
    </sheetView>
  </sheetViews>
  <sheetFormatPr defaultColWidth="9.140625" defaultRowHeight="12"/>
  <cols>
    <col min="1" max="1" width="5.5703125" style="32" customWidth="1"/>
    <col min="2" max="2" width="1.42578125" style="32" hidden="1" customWidth="1"/>
    <col min="3" max="3" width="10.85546875" style="32" customWidth="1"/>
    <col min="4" max="4" width="11.42578125" style="32" customWidth="1"/>
    <col min="5" max="5" width="12.85546875" style="32" customWidth="1"/>
    <col min="6" max="6" width="13.28515625" style="32" customWidth="1"/>
    <col min="7" max="7" width="18.140625" style="32" customWidth="1"/>
    <col min="8" max="8" width="13.42578125" style="32" bestFit="1" customWidth="1"/>
    <col min="9" max="9" width="3" style="32" customWidth="1"/>
    <col min="10" max="10" width="17.42578125" style="32" customWidth="1"/>
    <col min="11" max="16384" width="9.140625" style="32"/>
  </cols>
  <sheetData>
    <row r="1" spans="1:12" ht="78.75" customHeight="1">
      <c r="A1" s="136" t="s">
        <v>127</v>
      </c>
      <c r="B1" s="136"/>
      <c r="C1" s="136"/>
      <c r="D1" s="136"/>
      <c r="E1" s="136"/>
      <c r="F1" s="136"/>
      <c r="G1" s="136"/>
      <c r="H1" s="136"/>
      <c r="I1" s="31"/>
      <c r="J1" s="31"/>
      <c r="K1" s="31"/>
      <c r="L1" s="31"/>
    </row>
    <row r="2" spans="1:12" ht="36" customHeight="1">
      <c r="A2" s="140" t="s">
        <v>66</v>
      </c>
      <c r="B2" s="140"/>
      <c r="C2" s="140"/>
      <c r="D2" s="140"/>
      <c r="E2" s="140"/>
      <c r="F2" s="140"/>
      <c r="G2" s="140"/>
      <c r="H2" s="141"/>
    </row>
    <row r="3" spans="1:12" ht="27" customHeight="1">
      <c r="A3" s="97" t="s">
        <v>111</v>
      </c>
      <c r="B3" s="99"/>
      <c r="C3" s="137" t="s">
        <v>92</v>
      </c>
      <c r="D3" s="138"/>
      <c r="E3" s="138"/>
      <c r="F3" s="138"/>
      <c r="G3" s="139"/>
      <c r="H3" s="28" t="s">
        <v>67</v>
      </c>
    </row>
    <row r="4" spans="1:12" ht="27" customHeight="1">
      <c r="A4" s="134" t="s">
        <v>115</v>
      </c>
      <c r="B4" s="134"/>
      <c r="C4" s="134"/>
      <c r="D4" s="134"/>
      <c r="E4" s="134"/>
      <c r="F4" s="134"/>
      <c r="G4" s="134"/>
      <c r="H4" s="135"/>
    </row>
    <row r="5" spans="1:12" ht="24.75" customHeight="1">
      <c r="A5" s="34" t="s">
        <v>68</v>
      </c>
      <c r="B5" s="41"/>
      <c r="C5" s="100" t="s">
        <v>8</v>
      </c>
      <c r="D5" s="101"/>
      <c r="E5" s="101"/>
      <c r="F5" s="101"/>
      <c r="G5" s="102"/>
      <c r="H5" s="44">
        <f>0.18*J33*J34</f>
        <v>2270.16</v>
      </c>
    </row>
    <row r="6" spans="1:12" ht="15" customHeight="1">
      <c r="A6" s="34" t="s">
        <v>69</v>
      </c>
      <c r="B6" s="41"/>
      <c r="C6" s="113" t="s">
        <v>64</v>
      </c>
      <c r="D6" s="114"/>
      <c r="E6" s="114"/>
      <c r="F6" s="114"/>
      <c r="G6" s="115"/>
      <c r="H6" s="28"/>
    </row>
    <row r="7" spans="1:12">
      <c r="A7" s="33"/>
      <c r="B7" s="38"/>
      <c r="C7" s="116" t="s">
        <v>125</v>
      </c>
      <c r="D7" s="117"/>
      <c r="E7" s="117"/>
      <c r="F7" s="117"/>
      <c r="G7" s="118"/>
      <c r="H7" s="28">
        <v>1122</v>
      </c>
    </row>
    <row r="8" spans="1:12">
      <c r="A8" s="33"/>
      <c r="B8" s="38"/>
      <c r="C8" s="116" t="s">
        <v>130</v>
      </c>
      <c r="D8" s="117"/>
      <c r="E8" s="117"/>
      <c r="F8" s="117"/>
      <c r="G8" s="118"/>
      <c r="H8" s="28"/>
    </row>
    <row r="9" spans="1:12" s="61" customFormat="1">
      <c r="A9" s="33"/>
      <c r="B9" s="38"/>
      <c r="C9" s="116" t="s">
        <v>135</v>
      </c>
      <c r="D9" s="117"/>
      <c r="E9" s="117"/>
      <c r="F9" s="117"/>
      <c r="G9" s="118"/>
      <c r="H9" s="62">
        <v>11915.91</v>
      </c>
    </row>
    <row r="10" spans="1:12" s="64" customFormat="1">
      <c r="A10" s="33"/>
      <c r="B10" s="38"/>
      <c r="C10" s="116" t="s">
        <v>129</v>
      </c>
      <c r="D10" s="117"/>
      <c r="E10" s="117"/>
      <c r="F10" s="117"/>
      <c r="G10" s="118"/>
      <c r="H10" s="63">
        <v>9310.4500000000007</v>
      </c>
    </row>
    <row r="11" spans="1:12" ht="26.25" customHeight="1">
      <c r="A11" s="34" t="s">
        <v>70</v>
      </c>
      <c r="B11" s="41"/>
      <c r="C11" s="113" t="s">
        <v>59</v>
      </c>
      <c r="D11" s="114"/>
      <c r="E11" s="114"/>
      <c r="F11" s="114"/>
      <c r="G11" s="115"/>
      <c r="H11" s="27">
        <f>0.04*J33*J34</f>
        <v>504.48</v>
      </c>
    </row>
    <row r="12" spans="1:12" ht="15" customHeight="1">
      <c r="A12" s="97" t="s">
        <v>13</v>
      </c>
      <c r="B12" s="98"/>
      <c r="C12" s="98"/>
      <c r="D12" s="98"/>
      <c r="E12" s="98"/>
      <c r="F12" s="98"/>
      <c r="G12" s="99"/>
      <c r="H12" s="28">
        <f>SUM(H7:H11)</f>
        <v>22852.84</v>
      </c>
    </row>
    <row r="13" spans="1:12" ht="24.75" customHeight="1">
      <c r="A13" s="134"/>
      <c r="B13" s="134"/>
      <c r="C13" s="134"/>
      <c r="D13" s="134"/>
      <c r="E13" s="134"/>
      <c r="F13" s="134"/>
      <c r="G13" s="134"/>
      <c r="H13" s="135"/>
    </row>
    <row r="14" spans="1:12" ht="27.75" customHeight="1">
      <c r="A14" s="34" t="s">
        <v>72</v>
      </c>
      <c r="B14" s="41"/>
      <c r="C14" s="113" t="s">
        <v>76</v>
      </c>
      <c r="D14" s="114"/>
      <c r="E14" s="114"/>
      <c r="F14" s="114"/>
      <c r="G14" s="115"/>
      <c r="H14" s="28" t="s">
        <v>67</v>
      </c>
    </row>
    <row r="15" spans="1:12">
      <c r="A15" s="33"/>
      <c r="B15" s="38"/>
      <c r="C15" s="116" t="s">
        <v>131</v>
      </c>
      <c r="D15" s="117"/>
      <c r="E15" s="117"/>
      <c r="F15" s="117"/>
      <c r="G15" s="118"/>
      <c r="H15" s="28">
        <v>2244.4899999999998</v>
      </c>
    </row>
    <row r="16" spans="1:12" s="58" customFormat="1">
      <c r="A16" s="33"/>
      <c r="B16" s="38"/>
      <c r="C16" s="116" t="s">
        <v>133</v>
      </c>
      <c r="D16" s="117"/>
      <c r="E16" s="117"/>
      <c r="F16" s="117"/>
      <c r="G16" s="118"/>
      <c r="H16" s="59">
        <v>7838.63</v>
      </c>
    </row>
    <row r="17" spans="1:10" s="67" customFormat="1">
      <c r="A17" s="33"/>
      <c r="B17" s="38"/>
      <c r="C17" s="116" t="s">
        <v>134</v>
      </c>
      <c r="D17" s="117"/>
      <c r="E17" s="117"/>
      <c r="F17" s="117"/>
      <c r="G17" s="118"/>
      <c r="H17" s="66">
        <v>977</v>
      </c>
    </row>
    <row r="18" spans="1:10" s="71" customFormat="1">
      <c r="A18" s="33"/>
      <c r="B18" s="38"/>
      <c r="C18" s="116" t="s">
        <v>126</v>
      </c>
      <c r="D18" s="117"/>
      <c r="E18" s="117"/>
      <c r="F18" s="117"/>
      <c r="G18" s="118"/>
      <c r="H18" s="72"/>
    </row>
    <row r="19" spans="1:10">
      <c r="A19" s="33"/>
      <c r="B19" s="38"/>
      <c r="C19" s="116" t="s">
        <v>121</v>
      </c>
      <c r="D19" s="117"/>
      <c r="E19" s="117"/>
      <c r="F19" s="117"/>
      <c r="G19" s="118"/>
      <c r="H19" s="28">
        <f>0.7*J33*J34</f>
        <v>8828.4</v>
      </c>
    </row>
    <row r="20" spans="1:10" ht="18" customHeight="1">
      <c r="A20" s="33"/>
      <c r="B20" s="38"/>
      <c r="C20" s="116" t="s">
        <v>114</v>
      </c>
      <c r="D20" s="117"/>
      <c r="E20" s="117"/>
      <c r="F20" s="117"/>
      <c r="G20" s="118"/>
      <c r="H20" s="28">
        <f>SUM(H15:H19)</f>
        <v>19888.519999999997</v>
      </c>
    </row>
    <row r="21" spans="1:10" ht="23.25" customHeight="1">
      <c r="A21" s="34" t="s">
        <v>73</v>
      </c>
      <c r="B21" s="41"/>
      <c r="C21" s="113" t="s">
        <v>77</v>
      </c>
      <c r="D21" s="114"/>
      <c r="E21" s="114"/>
      <c r="F21" s="114"/>
      <c r="G21" s="115"/>
      <c r="H21" s="28"/>
    </row>
    <row r="22" spans="1:10" ht="26.25" customHeight="1">
      <c r="A22" s="33"/>
      <c r="B22" s="38"/>
      <c r="C22" s="116" t="s">
        <v>120</v>
      </c>
      <c r="D22" s="117"/>
      <c r="E22" s="117"/>
      <c r="F22" s="117"/>
      <c r="G22" s="118"/>
      <c r="H22" s="28">
        <v>6821.1</v>
      </c>
      <c r="J22" s="60"/>
    </row>
    <row r="23" spans="1:10" s="58" customFormat="1" ht="18" customHeight="1">
      <c r="A23" s="33"/>
      <c r="B23" s="38"/>
      <c r="C23" s="116" t="s">
        <v>128</v>
      </c>
      <c r="D23" s="117"/>
      <c r="E23" s="117"/>
      <c r="F23" s="117"/>
      <c r="G23" s="118"/>
      <c r="H23" s="59">
        <v>1866.3</v>
      </c>
    </row>
    <row r="24" spans="1:10" s="58" customFormat="1" ht="18.75" customHeight="1">
      <c r="A24" s="33"/>
      <c r="B24" s="38"/>
      <c r="C24" s="116" t="s">
        <v>132</v>
      </c>
      <c r="D24" s="117"/>
      <c r="E24" s="117"/>
      <c r="F24" s="117"/>
      <c r="G24" s="118"/>
      <c r="H24" s="72">
        <v>7200.9</v>
      </c>
    </row>
    <row r="25" spans="1:10">
      <c r="A25" s="33"/>
      <c r="B25" s="38"/>
      <c r="C25" s="116" t="s">
        <v>121</v>
      </c>
      <c r="D25" s="117"/>
      <c r="E25" s="117"/>
      <c r="F25" s="117"/>
      <c r="G25" s="118"/>
      <c r="H25" s="68">
        <f>0.96*J33*J34</f>
        <v>12107.52</v>
      </c>
    </row>
    <row r="26" spans="1:10">
      <c r="A26" s="33"/>
      <c r="B26" s="38"/>
      <c r="C26" s="116" t="s">
        <v>114</v>
      </c>
      <c r="D26" s="117"/>
      <c r="E26" s="117"/>
      <c r="F26" s="117"/>
      <c r="G26" s="118"/>
      <c r="H26" s="28">
        <f>SUM(H22:H25)</f>
        <v>27995.82</v>
      </c>
    </row>
    <row r="27" spans="1:10" ht="24" customHeight="1">
      <c r="A27" s="34" t="s">
        <v>74</v>
      </c>
      <c r="B27" s="41"/>
      <c r="C27" s="113" t="s">
        <v>78</v>
      </c>
      <c r="D27" s="114"/>
      <c r="E27" s="114"/>
      <c r="F27" s="114"/>
      <c r="G27" s="115"/>
      <c r="H27" s="28"/>
    </row>
    <row r="28" spans="1:10" ht="12.75" customHeight="1">
      <c r="A28" s="125"/>
      <c r="B28" s="126"/>
      <c r="C28" s="116" t="s">
        <v>119</v>
      </c>
      <c r="D28" s="117"/>
      <c r="E28" s="117"/>
      <c r="F28" s="117"/>
      <c r="G28" s="118"/>
      <c r="H28" s="28">
        <v>3434.49</v>
      </c>
    </row>
    <row r="29" spans="1:10">
      <c r="A29" s="127"/>
      <c r="B29" s="128"/>
      <c r="C29" s="131" t="s">
        <v>121</v>
      </c>
      <c r="D29" s="132"/>
      <c r="E29" s="132"/>
      <c r="F29" s="132"/>
      <c r="G29" s="133"/>
      <c r="H29" s="28">
        <f>0.64*J33*J34</f>
        <v>8071.68</v>
      </c>
    </row>
    <row r="30" spans="1:10" s="50" customFormat="1" ht="15" customHeight="1">
      <c r="A30" s="129"/>
      <c r="B30" s="130"/>
      <c r="C30" s="131" t="s">
        <v>114</v>
      </c>
      <c r="D30" s="132"/>
      <c r="E30" s="132"/>
      <c r="F30" s="132"/>
      <c r="G30" s="133"/>
      <c r="H30" s="35">
        <f>SUM(H29:H29)</f>
        <v>8071.68</v>
      </c>
    </row>
    <row r="31" spans="1:10" ht="15" customHeight="1">
      <c r="A31" s="97" t="s">
        <v>18</v>
      </c>
      <c r="B31" s="98"/>
      <c r="C31" s="98"/>
      <c r="D31" s="98"/>
      <c r="E31" s="98"/>
      <c r="F31" s="98"/>
      <c r="G31" s="99"/>
      <c r="H31" s="35"/>
    </row>
    <row r="32" spans="1:10" ht="15" customHeight="1">
      <c r="A32" s="122" t="s">
        <v>75</v>
      </c>
      <c r="B32" s="122"/>
      <c r="C32" s="123"/>
      <c r="D32" s="123"/>
      <c r="E32" s="123"/>
      <c r="F32" s="123"/>
      <c r="G32" s="123"/>
      <c r="H32" s="124"/>
    </row>
    <row r="33" spans="1:10" ht="15" customHeight="1">
      <c r="A33" s="34" t="s">
        <v>79</v>
      </c>
      <c r="B33" s="41"/>
      <c r="C33" s="100" t="s">
        <v>20</v>
      </c>
      <c r="D33" s="101"/>
      <c r="E33" s="101"/>
      <c r="F33" s="101"/>
      <c r="G33" s="102"/>
      <c r="H33" s="73">
        <f>J33*J34*2.23</f>
        <v>28124.76</v>
      </c>
      <c r="J33" s="32">
        <v>1261.2</v>
      </c>
    </row>
    <row r="34" spans="1:10" ht="15" customHeight="1">
      <c r="A34" s="34" t="s">
        <v>80</v>
      </c>
      <c r="B34" s="41"/>
      <c r="C34" s="100" t="s">
        <v>21</v>
      </c>
      <c r="D34" s="101"/>
      <c r="E34" s="101"/>
      <c r="F34" s="101"/>
      <c r="G34" s="102"/>
      <c r="H34" s="73">
        <f>0.472*J33*J34</f>
        <v>5952.8639999999996</v>
      </c>
      <c r="J34" s="69">
        <v>10</v>
      </c>
    </row>
    <row r="35" spans="1:10" ht="30" customHeight="1">
      <c r="A35" s="33" t="s">
        <v>81</v>
      </c>
      <c r="B35" s="38"/>
      <c r="C35" s="100" t="s">
        <v>22</v>
      </c>
      <c r="D35" s="101"/>
      <c r="E35" s="101"/>
      <c r="F35" s="101"/>
      <c r="G35" s="102"/>
      <c r="H35" s="73">
        <f>0.02*J34*J33</f>
        <v>252.24</v>
      </c>
    </row>
    <row r="36" spans="1:10" ht="15" customHeight="1">
      <c r="A36" s="34" t="s">
        <v>81</v>
      </c>
      <c r="B36" s="41"/>
      <c r="C36" s="100" t="s">
        <v>23</v>
      </c>
      <c r="D36" s="101"/>
      <c r="E36" s="101"/>
      <c r="F36" s="101"/>
      <c r="G36" s="102"/>
      <c r="H36" s="73">
        <f>0.02*J34*J33</f>
        <v>252.24</v>
      </c>
    </row>
    <row r="37" spans="1:10" ht="15" customHeight="1">
      <c r="A37" s="33" t="s">
        <v>82</v>
      </c>
      <c r="B37" s="38"/>
      <c r="C37" s="100" t="s">
        <v>3</v>
      </c>
      <c r="D37" s="101"/>
      <c r="E37" s="101"/>
      <c r="F37" s="101"/>
      <c r="G37" s="102"/>
      <c r="H37" s="73">
        <f>0.42*J33*J34</f>
        <v>5297.0399999999991</v>
      </c>
    </row>
    <row r="38" spans="1:10" ht="15" customHeight="1">
      <c r="A38" s="34" t="s">
        <v>83</v>
      </c>
      <c r="B38" s="41"/>
      <c r="C38" s="100" t="s">
        <v>25</v>
      </c>
      <c r="D38" s="101"/>
      <c r="E38" s="101"/>
      <c r="F38" s="101"/>
      <c r="G38" s="102"/>
      <c r="H38" s="73">
        <f>0.04*J34*J33</f>
        <v>504.48</v>
      </c>
    </row>
    <row r="39" spans="1:10" ht="15" customHeight="1">
      <c r="A39" s="33" t="s">
        <v>84</v>
      </c>
      <c r="B39" s="38"/>
      <c r="C39" s="100" t="s">
        <v>26</v>
      </c>
      <c r="D39" s="101"/>
      <c r="E39" s="101"/>
      <c r="F39" s="101"/>
      <c r="G39" s="102"/>
      <c r="H39" s="73">
        <f>1.05*J34*J33</f>
        <v>13242.6</v>
      </c>
    </row>
    <row r="40" spans="1:10" ht="15" customHeight="1">
      <c r="A40" s="34" t="s">
        <v>85</v>
      </c>
      <c r="B40" s="41"/>
      <c r="C40" s="100" t="s">
        <v>52</v>
      </c>
      <c r="D40" s="101"/>
      <c r="E40" s="101"/>
      <c r="F40" s="101"/>
      <c r="G40" s="102"/>
      <c r="H40" s="73">
        <f>0.16*J34*J33</f>
        <v>2017.92</v>
      </c>
    </row>
    <row r="41" spans="1:10" ht="15" customHeight="1">
      <c r="A41" s="33" t="s">
        <v>86</v>
      </c>
      <c r="B41" s="38"/>
      <c r="C41" s="100" t="s">
        <v>6</v>
      </c>
      <c r="D41" s="101"/>
      <c r="E41" s="101"/>
      <c r="F41" s="101"/>
      <c r="G41" s="102"/>
      <c r="H41" s="73">
        <f>0.23*J34*J33</f>
        <v>2900.76</v>
      </c>
    </row>
    <row r="42" spans="1:10" ht="15" customHeight="1">
      <c r="A42" s="34" t="s">
        <v>87</v>
      </c>
      <c r="B42" s="41"/>
      <c r="C42" s="100" t="s">
        <v>28</v>
      </c>
      <c r="D42" s="101"/>
      <c r="E42" s="101"/>
      <c r="F42" s="101"/>
      <c r="G42" s="102"/>
      <c r="H42" s="73">
        <f>0.26*J34*J33</f>
        <v>3279.1200000000003</v>
      </c>
    </row>
    <row r="43" spans="1:10" ht="15" customHeight="1">
      <c r="A43" s="33" t="s">
        <v>88</v>
      </c>
      <c r="B43" s="38"/>
      <c r="C43" s="100" t="s">
        <v>51</v>
      </c>
      <c r="D43" s="101"/>
      <c r="E43" s="101"/>
      <c r="F43" s="101"/>
      <c r="G43" s="102"/>
      <c r="H43" s="73">
        <f>0.1*J34*J33</f>
        <v>1261.2</v>
      </c>
    </row>
    <row r="44" spans="1:10" ht="33" customHeight="1">
      <c r="A44" s="34" t="s">
        <v>89</v>
      </c>
      <c r="B44" s="41"/>
      <c r="C44" s="100" t="s">
        <v>30</v>
      </c>
      <c r="D44" s="101"/>
      <c r="E44" s="101"/>
      <c r="F44" s="101"/>
      <c r="G44" s="102"/>
      <c r="H44" s="73">
        <f>2.55*J34*J33</f>
        <v>32160.600000000002</v>
      </c>
    </row>
    <row r="45" spans="1:10" ht="15" customHeight="1">
      <c r="A45" s="33" t="s">
        <v>90</v>
      </c>
      <c r="B45" s="38"/>
      <c r="C45" s="100" t="s">
        <v>31</v>
      </c>
      <c r="D45" s="101"/>
      <c r="E45" s="101"/>
      <c r="F45" s="101"/>
      <c r="G45" s="102"/>
      <c r="H45" s="73">
        <f>1.07*J34*J33</f>
        <v>13494.840000000002</v>
      </c>
    </row>
    <row r="46" spans="1:10" ht="15" customHeight="1">
      <c r="A46" s="42" t="s">
        <v>91</v>
      </c>
      <c r="B46" s="43"/>
      <c r="C46" s="103" t="s">
        <v>116</v>
      </c>
      <c r="D46" s="104"/>
      <c r="E46" s="104"/>
      <c r="F46" s="104"/>
      <c r="G46" s="105"/>
      <c r="H46" s="72">
        <f>4.38*J34*J33</f>
        <v>55240.56</v>
      </c>
    </row>
    <row r="47" spans="1:10" ht="15" customHeight="1">
      <c r="A47" s="97" t="s">
        <v>32</v>
      </c>
      <c r="B47" s="98"/>
      <c r="C47" s="98"/>
      <c r="D47" s="98"/>
      <c r="E47" s="98"/>
      <c r="F47" s="98"/>
      <c r="G47" s="99"/>
      <c r="H47" s="74">
        <f>SUM(H33:H46)</f>
        <v>163981.22399999999</v>
      </c>
    </row>
    <row r="48" spans="1:10" s="51" customFormat="1" ht="15" customHeight="1">
      <c r="A48" s="52">
        <v>4</v>
      </c>
      <c r="B48" s="52"/>
      <c r="C48" s="96" t="s">
        <v>117</v>
      </c>
      <c r="D48" s="96"/>
      <c r="E48" s="96"/>
      <c r="F48" s="96"/>
      <c r="G48" s="96"/>
      <c r="H48" s="70"/>
    </row>
    <row r="49" spans="1:8" s="54" customFormat="1" ht="15" customHeight="1">
      <c r="A49" s="106">
        <v>5</v>
      </c>
      <c r="B49" s="52"/>
      <c r="C49" s="96" t="s">
        <v>118</v>
      </c>
      <c r="D49" s="96"/>
      <c r="E49" s="96"/>
      <c r="F49" s="96"/>
      <c r="G49" s="96"/>
      <c r="H49" s="70"/>
    </row>
    <row r="50" spans="1:8" s="54" customFormat="1">
      <c r="A50" s="106"/>
      <c r="B50" s="53"/>
      <c r="C50" s="109"/>
      <c r="D50" s="109"/>
      <c r="E50" s="109"/>
      <c r="F50" s="109"/>
      <c r="G50" s="109"/>
      <c r="H50" s="72"/>
    </row>
    <row r="51" spans="1:8" ht="15" customHeight="1">
      <c r="A51" s="108" t="s">
        <v>93</v>
      </c>
      <c r="B51" s="108"/>
      <c r="C51" s="108"/>
      <c r="D51" s="108"/>
      <c r="E51" s="108"/>
      <c r="F51" s="108"/>
      <c r="G51" s="108"/>
      <c r="H51" s="108"/>
    </row>
    <row r="52" spans="1:8">
      <c r="A52" s="110" t="s">
        <v>94</v>
      </c>
      <c r="B52" s="110"/>
      <c r="C52" s="110"/>
      <c r="D52" s="110"/>
      <c r="E52" s="29" t="s">
        <v>95</v>
      </c>
      <c r="F52" s="29" t="s">
        <v>96</v>
      </c>
      <c r="G52" s="29" t="s">
        <v>97</v>
      </c>
      <c r="H52" s="29" t="s">
        <v>98</v>
      </c>
    </row>
    <row r="53" spans="1:8">
      <c r="A53" s="96" t="s">
        <v>99</v>
      </c>
      <c r="B53" s="96"/>
      <c r="C53" s="96"/>
      <c r="D53" s="96"/>
      <c r="E53" s="65">
        <v>163125.54999999999</v>
      </c>
      <c r="F53" s="28">
        <v>135561.19</v>
      </c>
      <c r="G53" s="70">
        <f>H47</f>
        <v>163981.22399999999</v>
      </c>
      <c r="H53" s="28">
        <f>F53-G53</f>
        <v>-28420.033999999985</v>
      </c>
    </row>
    <row r="54" spans="1:8">
      <c r="A54" s="96" t="s">
        <v>100</v>
      </c>
      <c r="B54" s="96"/>
      <c r="C54" s="96"/>
      <c r="D54" s="96"/>
      <c r="E54" s="28">
        <v>62856.75</v>
      </c>
      <c r="F54" s="28">
        <v>52136.79</v>
      </c>
      <c r="G54" s="28">
        <f>H12</f>
        <v>22852.84</v>
      </c>
      <c r="H54" s="28">
        <f>F54-G54</f>
        <v>29283.95</v>
      </c>
    </row>
    <row r="55" spans="1:8">
      <c r="A55" s="96" t="s">
        <v>101</v>
      </c>
      <c r="B55" s="96"/>
      <c r="C55" s="96"/>
      <c r="D55" s="96"/>
      <c r="E55" s="28">
        <v>18642.650000000001</v>
      </c>
      <c r="F55" s="28">
        <v>15790.11</v>
      </c>
      <c r="G55" s="28">
        <f>H20</f>
        <v>19888.519999999997</v>
      </c>
      <c r="H55" s="28">
        <f>F55-G55</f>
        <v>-4098.4099999999962</v>
      </c>
    </row>
    <row r="56" spans="1:8">
      <c r="A56" s="96" t="s">
        <v>102</v>
      </c>
      <c r="B56" s="96"/>
      <c r="C56" s="96"/>
      <c r="D56" s="96"/>
      <c r="E56" s="28">
        <v>34766.300000000003</v>
      </c>
      <c r="F56" s="28">
        <v>29860.400000000001</v>
      </c>
      <c r="G56" s="28">
        <f>H26</f>
        <v>27995.82</v>
      </c>
      <c r="H56" s="28">
        <f>F56-G56</f>
        <v>1864.5800000000017</v>
      </c>
    </row>
    <row r="57" spans="1:8">
      <c r="A57" s="96" t="s">
        <v>104</v>
      </c>
      <c r="B57" s="96"/>
      <c r="C57" s="96"/>
      <c r="D57" s="96"/>
      <c r="E57" s="28">
        <v>16627.55</v>
      </c>
      <c r="F57" s="65">
        <v>14050.52</v>
      </c>
      <c r="G57" s="55">
        <f>H30</f>
        <v>8071.68</v>
      </c>
      <c r="H57" s="28">
        <f>F57-G57</f>
        <v>5978.84</v>
      </c>
    </row>
    <row r="58" spans="1:8">
      <c r="A58" s="96"/>
      <c r="B58" s="96"/>
      <c r="C58" s="96"/>
      <c r="D58" s="96"/>
      <c r="E58" s="28">
        <v>0</v>
      </c>
      <c r="F58" s="28">
        <v>0</v>
      </c>
      <c r="G58" s="28"/>
      <c r="H58" s="28"/>
    </row>
    <row r="59" spans="1:8" s="56" customFormat="1" ht="26.25" customHeight="1">
      <c r="A59" s="113" t="s">
        <v>122</v>
      </c>
      <c r="B59" s="114"/>
      <c r="C59" s="114"/>
      <c r="D59" s="115"/>
      <c r="E59" s="55">
        <v>0</v>
      </c>
      <c r="F59" s="55">
        <v>0</v>
      </c>
      <c r="G59" s="55"/>
      <c r="H59" s="55">
        <f>F59</f>
        <v>0</v>
      </c>
    </row>
    <row r="60" spans="1:8">
      <c r="A60" s="113" t="s">
        <v>105</v>
      </c>
      <c r="B60" s="114"/>
      <c r="C60" s="114"/>
      <c r="D60" s="115"/>
      <c r="E60" s="28">
        <f>SUM(E53:E59)</f>
        <v>296018.8</v>
      </c>
      <c r="F60" s="28">
        <f>SUM(F53:F59)</f>
        <v>247399.01</v>
      </c>
      <c r="G60" s="70">
        <f>SUM(G53:G59)</f>
        <v>242790.08399999997</v>
      </c>
      <c r="H60" s="28">
        <f>SUM(H53:H59)</f>
        <v>4608.9260000000213</v>
      </c>
    </row>
    <row r="61" spans="1:8" ht="24" customHeight="1">
      <c r="A61" s="113" t="s">
        <v>106</v>
      </c>
      <c r="B61" s="114"/>
      <c r="C61" s="114"/>
      <c r="D61" s="115"/>
      <c r="E61" s="28"/>
      <c r="F61" s="57"/>
      <c r="G61" s="57">
        <v>1141</v>
      </c>
      <c r="H61" s="28">
        <v>-1141</v>
      </c>
    </row>
    <row r="62" spans="1:8">
      <c r="A62" s="96" t="s">
        <v>107</v>
      </c>
      <c r="B62" s="96"/>
      <c r="C62" s="96"/>
      <c r="D62" s="96"/>
      <c r="E62" s="28">
        <f>SUM(E60)</f>
        <v>296018.8</v>
      </c>
      <c r="F62" s="28">
        <f>SUM(F60)</f>
        <v>247399.01</v>
      </c>
      <c r="G62" s="70">
        <f>G61+G60</f>
        <v>243931.08399999997</v>
      </c>
      <c r="H62" s="28">
        <f>H61+H60</f>
        <v>3467.9260000000213</v>
      </c>
    </row>
    <row r="63" spans="1:8">
      <c r="A63" s="106" t="s">
        <v>136</v>
      </c>
      <c r="B63" s="106"/>
      <c r="C63" s="106"/>
      <c r="D63" s="106"/>
      <c r="E63" s="106"/>
      <c r="F63" s="106"/>
      <c r="G63" s="106"/>
      <c r="H63" s="106"/>
    </row>
    <row r="64" spans="1:8">
      <c r="A64" s="107" t="s">
        <v>124</v>
      </c>
      <c r="B64" s="107"/>
      <c r="C64" s="107"/>
      <c r="D64" s="107"/>
      <c r="E64" s="107"/>
      <c r="F64" s="107"/>
      <c r="G64" s="107"/>
      <c r="H64" s="28">
        <f>H62</f>
        <v>3467.9260000000213</v>
      </c>
    </row>
    <row r="65" spans="1:8">
      <c r="A65" s="107" t="s">
        <v>123</v>
      </c>
      <c r="B65" s="107"/>
      <c r="C65" s="107"/>
      <c r="D65" s="107"/>
      <c r="E65" s="107"/>
      <c r="F65" s="107"/>
      <c r="G65" s="107"/>
      <c r="H65" s="28">
        <f>E62-F62</f>
        <v>48619.789999999979</v>
      </c>
    </row>
    <row r="68" spans="1:8">
      <c r="A68" s="111" t="s">
        <v>112</v>
      </c>
      <c r="B68" s="111"/>
      <c r="C68" s="111"/>
      <c r="D68" s="111"/>
      <c r="E68" s="111"/>
      <c r="F68" s="112" t="s">
        <v>113</v>
      </c>
      <c r="G68" s="112"/>
      <c r="H68" s="112"/>
    </row>
  </sheetData>
  <mergeCells count="70">
    <mergeCell ref="A1:H1"/>
    <mergeCell ref="A4:H4"/>
    <mergeCell ref="C7:G7"/>
    <mergeCell ref="C5:G5"/>
    <mergeCell ref="C3:G3"/>
    <mergeCell ref="C6:G6"/>
    <mergeCell ref="A2:H2"/>
    <mergeCell ref="A3:B3"/>
    <mergeCell ref="C17:G17"/>
    <mergeCell ref="C10:G10"/>
    <mergeCell ref="C15:G15"/>
    <mergeCell ref="C19:G19"/>
    <mergeCell ref="C18:G18"/>
    <mergeCell ref="C33:G33"/>
    <mergeCell ref="C34:G34"/>
    <mergeCell ref="C26:G26"/>
    <mergeCell ref="A31:G31"/>
    <mergeCell ref="C29:G29"/>
    <mergeCell ref="C9:G9"/>
    <mergeCell ref="A32:H32"/>
    <mergeCell ref="A28:B30"/>
    <mergeCell ref="C21:G21"/>
    <mergeCell ref="C22:G22"/>
    <mergeCell ref="C25:G25"/>
    <mergeCell ref="C27:G27"/>
    <mergeCell ref="C28:G28"/>
    <mergeCell ref="C30:G30"/>
    <mergeCell ref="C8:G8"/>
    <mergeCell ref="C16:G16"/>
    <mergeCell ref="C23:G23"/>
    <mergeCell ref="C24:G24"/>
    <mergeCell ref="C11:G11"/>
    <mergeCell ref="A12:G12"/>
    <mergeCell ref="C14:G14"/>
    <mergeCell ref="C20:G20"/>
    <mergeCell ref="A13:H13"/>
    <mergeCell ref="A68:E68"/>
    <mergeCell ref="F68:H68"/>
    <mergeCell ref="A58:D58"/>
    <mergeCell ref="A60:D60"/>
    <mergeCell ref="A62:D62"/>
    <mergeCell ref="A61:D61"/>
    <mergeCell ref="A63:H63"/>
    <mergeCell ref="A59:D59"/>
    <mergeCell ref="C49:G49"/>
    <mergeCell ref="A49:A50"/>
    <mergeCell ref="A64:G64"/>
    <mergeCell ref="A65:G65"/>
    <mergeCell ref="A51:H51"/>
    <mergeCell ref="A57:D57"/>
    <mergeCell ref="A53:D53"/>
    <mergeCell ref="A54:D54"/>
    <mergeCell ref="A55:D55"/>
    <mergeCell ref="A56:D56"/>
    <mergeCell ref="C50:G50"/>
    <mergeCell ref="A52:D52"/>
    <mergeCell ref="C48:G48"/>
    <mergeCell ref="A47:G47"/>
    <mergeCell ref="C35:G35"/>
    <mergeCell ref="C46:G46"/>
    <mergeCell ref="C36:G36"/>
    <mergeCell ref="C37:G37"/>
    <mergeCell ref="C38:G38"/>
    <mergeCell ref="C39:G39"/>
    <mergeCell ref="C45:G45"/>
    <mergeCell ref="C40:G40"/>
    <mergeCell ref="C41:G41"/>
    <mergeCell ref="C42:G42"/>
    <mergeCell ref="C43:G43"/>
    <mergeCell ref="C44:G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7"/>
  <sheetViews>
    <sheetView workbookViewId="0">
      <selection sqref="A1:H1"/>
    </sheetView>
  </sheetViews>
  <sheetFormatPr defaultColWidth="9.140625" defaultRowHeight="12"/>
  <cols>
    <col min="1" max="1" width="4.140625" style="32" customWidth="1"/>
    <col min="2" max="2" width="1.42578125" style="32" customWidth="1"/>
    <col min="3" max="3" width="10.85546875" style="32" customWidth="1"/>
    <col min="4" max="4" width="11.42578125" style="32" customWidth="1"/>
    <col min="5" max="5" width="12.85546875" style="32" customWidth="1"/>
    <col min="6" max="6" width="13.28515625" style="32" customWidth="1"/>
    <col min="7" max="7" width="18.140625" style="32" customWidth="1"/>
    <col min="8" max="8" width="13.42578125" style="32" bestFit="1" customWidth="1"/>
    <col min="9" max="9" width="3" style="32" customWidth="1"/>
    <col min="10" max="10" width="17.42578125" style="32" customWidth="1"/>
    <col min="11" max="16384" width="9.140625" style="32"/>
  </cols>
  <sheetData>
    <row r="1" spans="1:12" ht="51.75" customHeight="1">
      <c r="A1" s="136" t="s">
        <v>65</v>
      </c>
      <c r="B1" s="136"/>
      <c r="C1" s="136"/>
      <c r="D1" s="136"/>
      <c r="E1" s="136"/>
      <c r="F1" s="136"/>
      <c r="G1" s="136"/>
      <c r="H1" s="136"/>
      <c r="I1" s="31"/>
      <c r="J1" s="31"/>
      <c r="K1" s="31"/>
      <c r="L1" s="31"/>
    </row>
    <row r="2" spans="1:12" ht="36" customHeight="1">
      <c r="A2" s="140" t="s">
        <v>66</v>
      </c>
      <c r="B2" s="140"/>
      <c r="C2" s="140"/>
      <c r="D2" s="140"/>
      <c r="E2" s="140"/>
      <c r="F2" s="140"/>
      <c r="G2" s="140"/>
      <c r="H2" s="141"/>
    </row>
    <row r="3" spans="1:12" ht="27" customHeight="1">
      <c r="A3" s="97" t="s">
        <v>111</v>
      </c>
      <c r="B3" s="99"/>
      <c r="C3" s="137" t="s">
        <v>92</v>
      </c>
      <c r="D3" s="138"/>
      <c r="E3" s="138"/>
      <c r="F3" s="138"/>
      <c r="G3" s="139"/>
      <c r="H3" s="28" t="s">
        <v>67</v>
      </c>
    </row>
    <row r="4" spans="1:12" ht="27" customHeight="1">
      <c r="A4" s="134" t="s">
        <v>9</v>
      </c>
      <c r="B4" s="134"/>
      <c r="C4" s="134"/>
      <c r="D4" s="134"/>
      <c r="E4" s="134"/>
      <c r="F4" s="134"/>
      <c r="G4" s="134"/>
      <c r="H4" s="135"/>
    </row>
    <row r="5" spans="1:12" ht="24.75" customHeight="1">
      <c r="A5" s="34" t="s">
        <v>68</v>
      </c>
      <c r="B5" s="41"/>
      <c r="C5" s="100" t="s">
        <v>8</v>
      </c>
      <c r="D5" s="101"/>
      <c r="E5" s="101"/>
      <c r="F5" s="101"/>
      <c r="G5" s="102"/>
      <c r="H5" s="37"/>
    </row>
    <row r="6" spans="1:12" ht="15" customHeight="1">
      <c r="A6" s="34" t="s">
        <v>69</v>
      </c>
      <c r="B6" s="41"/>
      <c r="C6" s="119" t="s">
        <v>64</v>
      </c>
      <c r="D6" s="120"/>
      <c r="E6" s="120"/>
      <c r="F6" s="120"/>
      <c r="G6" s="121"/>
      <c r="H6" s="28"/>
    </row>
    <row r="7" spans="1:12">
      <c r="A7" s="33"/>
      <c r="B7" s="38"/>
      <c r="C7" s="131"/>
      <c r="D7" s="132"/>
      <c r="E7" s="132"/>
      <c r="F7" s="132"/>
      <c r="G7" s="133"/>
      <c r="H7" s="28"/>
    </row>
    <row r="8" spans="1:12">
      <c r="A8" s="33"/>
      <c r="B8" s="38"/>
      <c r="C8" s="131"/>
      <c r="D8" s="132"/>
      <c r="E8" s="132"/>
      <c r="F8" s="132"/>
      <c r="G8" s="133"/>
      <c r="H8" s="28"/>
    </row>
    <row r="9" spans="1:12">
      <c r="A9" s="33"/>
      <c r="B9" s="38"/>
      <c r="C9" s="131"/>
      <c r="D9" s="132"/>
      <c r="E9" s="132"/>
      <c r="F9" s="132"/>
      <c r="G9" s="133"/>
      <c r="H9" s="28"/>
    </row>
    <row r="10" spans="1:12">
      <c r="A10" s="33"/>
      <c r="B10" s="38"/>
      <c r="C10" s="131"/>
      <c r="D10" s="132"/>
      <c r="E10" s="132"/>
      <c r="F10" s="132"/>
      <c r="G10" s="133"/>
      <c r="H10" s="28"/>
    </row>
    <row r="11" spans="1:12">
      <c r="A11" s="33"/>
      <c r="B11" s="38"/>
      <c r="C11" s="131"/>
      <c r="D11" s="132"/>
      <c r="E11" s="132"/>
      <c r="F11" s="132"/>
      <c r="G11" s="133"/>
      <c r="H11" s="28"/>
    </row>
    <row r="12" spans="1:12">
      <c r="A12" s="33"/>
      <c r="B12" s="38"/>
      <c r="C12" s="131"/>
      <c r="D12" s="132"/>
      <c r="E12" s="132"/>
      <c r="F12" s="132"/>
      <c r="G12" s="133"/>
      <c r="H12" s="28"/>
    </row>
    <row r="13" spans="1:12">
      <c r="A13" s="33"/>
      <c r="B13" s="38"/>
      <c r="C13" s="131"/>
      <c r="D13" s="132"/>
      <c r="E13" s="132"/>
      <c r="F13" s="132"/>
      <c r="G13" s="133"/>
      <c r="H13" s="28"/>
    </row>
    <row r="14" spans="1:12">
      <c r="A14" s="33"/>
      <c r="B14" s="38"/>
      <c r="C14" s="131"/>
      <c r="D14" s="132"/>
      <c r="E14" s="132"/>
      <c r="F14" s="132"/>
      <c r="G14" s="133"/>
      <c r="H14" s="28"/>
    </row>
    <row r="15" spans="1:12">
      <c r="A15" s="33"/>
      <c r="B15" s="38"/>
      <c r="C15" s="131"/>
      <c r="D15" s="132"/>
      <c r="E15" s="132"/>
      <c r="F15" s="132"/>
      <c r="G15" s="133"/>
      <c r="H15" s="28"/>
    </row>
    <row r="16" spans="1:12">
      <c r="A16" s="33"/>
      <c r="B16" s="38"/>
      <c r="C16" s="131"/>
      <c r="D16" s="132"/>
      <c r="E16" s="132"/>
      <c r="F16" s="132"/>
      <c r="G16" s="133"/>
      <c r="H16" s="28"/>
    </row>
    <row r="17" spans="1:8">
      <c r="A17" s="34" t="s">
        <v>70</v>
      </c>
      <c r="B17" s="41"/>
      <c r="C17" s="113" t="s">
        <v>59</v>
      </c>
      <c r="D17" s="114"/>
      <c r="E17" s="114"/>
      <c r="F17" s="114"/>
      <c r="G17" s="115"/>
      <c r="H17" s="27"/>
    </row>
    <row r="18" spans="1:8">
      <c r="A18" s="97" t="s">
        <v>13</v>
      </c>
      <c r="B18" s="98"/>
      <c r="C18" s="98"/>
      <c r="D18" s="98"/>
      <c r="E18" s="98"/>
      <c r="F18" s="98"/>
      <c r="G18" s="99"/>
      <c r="H18" s="28"/>
    </row>
    <row r="19" spans="1:8">
      <c r="A19" s="134" t="s">
        <v>71</v>
      </c>
      <c r="B19" s="134"/>
      <c r="C19" s="134"/>
      <c r="D19" s="134"/>
      <c r="E19" s="134"/>
      <c r="F19" s="134"/>
      <c r="G19" s="134"/>
      <c r="H19" s="135"/>
    </row>
    <row r="20" spans="1:8">
      <c r="A20" s="34" t="s">
        <v>72</v>
      </c>
      <c r="B20" s="41"/>
      <c r="C20" s="113" t="s">
        <v>76</v>
      </c>
      <c r="D20" s="114"/>
      <c r="E20" s="114"/>
      <c r="F20" s="114"/>
      <c r="G20" s="115"/>
      <c r="H20" s="28" t="s">
        <v>67</v>
      </c>
    </row>
    <row r="21" spans="1:8">
      <c r="A21" s="33"/>
      <c r="B21" s="38"/>
      <c r="C21" s="131"/>
      <c r="D21" s="132"/>
      <c r="E21" s="132"/>
      <c r="F21" s="132"/>
      <c r="G21" s="133"/>
      <c r="H21" s="28"/>
    </row>
    <row r="22" spans="1:8">
      <c r="A22" s="33"/>
      <c r="B22" s="38"/>
      <c r="C22" s="131"/>
      <c r="D22" s="132"/>
      <c r="E22" s="132"/>
      <c r="F22" s="132"/>
      <c r="G22" s="133"/>
      <c r="H22" s="28"/>
    </row>
    <row r="23" spans="1:8">
      <c r="A23" s="33"/>
      <c r="B23" s="38"/>
      <c r="C23" s="131"/>
      <c r="D23" s="132"/>
      <c r="E23" s="132"/>
      <c r="F23" s="132"/>
      <c r="G23" s="133"/>
      <c r="H23" s="28"/>
    </row>
    <row r="24" spans="1:8">
      <c r="A24" s="34" t="s">
        <v>73</v>
      </c>
      <c r="B24" s="41"/>
      <c r="C24" s="113" t="s">
        <v>77</v>
      </c>
      <c r="D24" s="114"/>
      <c r="E24" s="114"/>
      <c r="F24" s="114"/>
      <c r="G24" s="115"/>
      <c r="H24" s="28"/>
    </row>
    <row r="25" spans="1:8">
      <c r="A25" s="33"/>
      <c r="B25" s="38"/>
      <c r="C25" s="131"/>
      <c r="D25" s="132"/>
      <c r="E25" s="132"/>
      <c r="F25" s="132"/>
      <c r="G25" s="133"/>
      <c r="H25" s="28"/>
    </row>
    <row r="26" spans="1:8">
      <c r="A26" s="33"/>
      <c r="B26" s="38"/>
      <c r="C26" s="131"/>
      <c r="D26" s="132"/>
      <c r="E26" s="132"/>
      <c r="F26" s="132"/>
      <c r="G26" s="133"/>
      <c r="H26" s="28"/>
    </row>
    <row r="27" spans="1:8">
      <c r="A27" s="33"/>
      <c r="B27" s="38"/>
      <c r="C27" s="131"/>
      <c r="D27" s="132"/>
      <c r="E27" s="132"/>
      <c r="F27" s="132"/>
      <c r="G27" s="133"/>
      <c r="H27" s="28"/>
    </row>
    <row r="28" spans="1:8">
      <c r="A28" s="34" t="s">
        <v>74</v>
      </c>
      <c r="B28" s="41"/>
      <c r="C28" s="113" t="s">
        <v>78</v>
      </c>
      <c r="D28" s="114"/>
      <c r="E28" s="114"/>
      <c r="F28" s="114"/>
      <c r="G28" s="115"/>
      <c r="H28" s="28"/>
    </row>
    <row r="29" spans="1:8">
      <c r="A29" s="33"/>
      <c r="B29" s="38"/>
      <c r="C29" s="131"/>
      <c r="D29" s="132"/>
      <c r="E29" s="132"/>
      <c r="F29" s="132"/>
      <c r="G29" s="133"/>
      <c r="H29" s="28"/>
    </row>
    <row r="30" spans="1:8">
      <c r="A30" s="33"/>
      <c r="B30" s="38"/>
      <c r="C30" s="131"/>
      <c r="D30" s="132"/>
      <c r="E30" s="132"/>
      <c r="F30" s="132"/>
      <c r="G30" s="133"/>
      <c r="H30" s="28"/>
    </row>
    <row r="31" spans="1:8">
      <c r="A31" s="33"/>
      <c r="B31" s="38"/>
      <c r="C31" s="30"/>
      <c r="D31" s="45"/>
      <c r="E31" s="45"/>
      <c r="F31" s="45"/>
      <c r="G31" s="46"/>
      <c r="H31" s="28"/>
    </row>
    <row r="32" spans="1:8">
      <c r="A32" s="39"/>
      <c r="B32" s="40"/>
      <c r="C32" s="47"/>
      <c r="D32" s="48"/>
      <c r="E32" s="48"/>
      <c r="F32" s="48"/>
      <c r="G32" s="49"/>
      <c r="H32" s="28"/>
    </row>
    <row r="33" spans="1:8">
      <c r="A33" s="97" t="s">
        <v>18</v>
      </c>
      <c r="B33" s="98"/>
      <c r="C33" s="98"/>
      <c r="D33" s="98"/>
      <c r="E33" s="98"/>
      <c r="F33" s="98"/>
      <c r="G33" s="99"/>
      <c r="H33" s="35"/>
    </row>
    <row r="34" spans="1:8">
      <c r="A34" s="122" t="s">
        <v>75</v>
      </c>
      <c r="B34" s="122"/>
      <c r="C34" s="123"/>
      <c r="D34" s="123"/>
      <c r="E34" s="123"/>
      <c r="F34" s="123"/>
      <c r="G34" s="123"/>
      <c r="H34" s="124"/>
    </row>
    <row r="35" spans="1:8">
      <c r="A35" s="34" t="s">
        <v>79</v>
      </c>
      <c r="B35" s="41"/>
      <c r="C35" s="100" t="s">
        <v>20</v>
      </c>
      <c r="D35" s="101"/>
      <c r="E35" s="101"/>
      <c r="F35" s="101"/>
      <c r="G35" s="102"/>
      <c r="H35" s="28"/>
    </row>
    <row r="36" spans="1:8">
      <c r="A36" s="34" t="s">
        <v>80</v>
      </c>
      <c r="B36" s="41"/>
      <c r="C36" s="100" t="s">
        <v>21</v>
      </c>
      <c r="D36" s="101"/>
      <c r="E36" s="101"/>
      <c r="F36" s="101"/>
      <c r="G36" s="102"/>
      <c r="H36" s="28"/>
    </row>
    <row r="37" spans="1:8">
      <c r="A37" s="33" t="s">
        <v>81</v>
      </c>
      <c r="B37" s="38"/>
      <c r="C37" s="100" t="s">
        <v>22</v>
      </c>
      <c r="D37" s="101"/>
      <c r="E37" s="101"/>
      <c r="F37" s="101"/>
      <c r="G37" s="102"/>
      <c r="H37" s="28"/>
    </row>
    <row r="38" spans="1:8">
      <c r="A38" s="34" t="s">
        <v>81</v>
      </c>
      <c r="B38" s="41"/>
      <c r="C38" s="100" t="s">
        <v>23</v>
      </c>
      <c r="D38" s="101"/>
      <c r="E38" s="101"/>
      <c r="F38" s="101"/>
      <c r="G38" s="102"/>
      <c r="H38" s="28"/>
    </row>
    <row r="39" spans="1:8">
      <c r="A39" s="33" t="s">
        <v>82</v>
      </c>
      <c r="B39" s="38"/>
      <c r="C39" s="100" t="s">
        <v>3</v>
      </c>
      <c r="D39" s="101"/>
      <c r="E39" s="101"/>
      <c r="F39" s="101"/>
      <c r="G39" s="102"/>
      <c r="H39" s="28"/>
    </row>
    <row r="40" spans="1:8">
      <c r="A40" s="34" t="s">
        <v>83</v>
      </c>
      <c r="B40" s="41"/>
      <c r="C40" s="100" t="s">
        <v>25</v>
      </c>
      <c r="D40" s="101"/>
      <c r="E40" s="101"/>
      <c r="F40" s="101"/>
      <c r="G40" s="102"/>
      <c r="H40" s="28"/>
    </row>
    <row r="41" spans="1:8">
      <c r="A41" s="33" t="s">
        <v>84</v>
      </c>
      <c r="B41" s="38"/>
      <c r="C41" s="100" t="s">
        <v>26</v>
      </c>
      <c r="D41" s="101"/>
      <c r="E41" s="101"/>
      <c r="F41" s="101"/>
      <c r="G41" s="102"/>
      <c r="H41" s="28"/>
    </row>
    <row r="42" spans="1:8">
      <c r="A42" s="34" t="s">
        <v>85</v>
      </c>
      <c r="B42" s="41"/>
      <c r="C42" s="100" t="s">
        <v>52</v>
      </c>
      <c r="D42" s="101"/>
      <c r="E42" s="101"/>
      <c r="F42" s="101"/>
      <c r="G42" s="102"/>
      <c r="H42" s="28"/>
    </row>
    <row r="43" spans="1:8">
      <c r="A43" s="33" t="s">
        <v>86</v>
      </c>
      <c r="B43" s="38"/>
      <c r="C43" s="100" t="s">
        <v>6</v>
      </c>
      <c r="D43" s="101"/>
      <c r="E43" s="101"/>
      <c r="F43" s="101"/>
      <c r="G43" s="102"/>
      <c r="H43" s="28"/>
    </row>
    <row r="44" spans="1:8">
      <c r="A44" s="34" t="s">
        <v>87</v>
      </c>
      <c r="B44" s="41"/>
      <c r="C44" s="100" t="s">
        <v>28</v>
      </c>
      <c r="D44" s="101"/>
      <c r="E44" s="101"/>
      <c r="F44" s="101"/>
      <c r="G44" s="102"/>
      <c r="H44" s="28"/>
    </row>
    <row r="45" spans="1:8">
      <c r="A45" s="33" t="s">
        <v>88</v>
      </c>
      <c r="B45" s="38"/>
      <c r="C45" s="100" t="s">
        <v>51</v>
      </c>
      <c r="D45" s="101"/>
      <c r="E45" s="101"/>
      <c r="F45" s="101"/>
      <c r="G45" s="102"/>
      <c r="H45" s="28"/>
    </row>
    <row r="46" spans="1:8">
      <c r="A46" s="34" t="s">
        <v>89</v>
      </c>
      <c r="B46" s="41"/>
      <c r="C46" s="100" t="s">
        <v>30</v>
      </c>
      <c r="D46" s="101"/>
      <c r="E46" s="101"/>
      <c r="F46" s="101"/>
      <c r="G46" s="102"/>
      <c r="H46" s="28"/>
    </row>
    <row r="47" spans="1:8">
      <c r="A47" s="33" t="s">
        <v>90</v>
      </c>
      <c r="B47" s="38"/>
      <c r="C47" s="100" t="s">
        <v>31</v>
      </c>
      <c r="D47" s="101"/>
      <c r="E47" s="101"/>
      <c r="F47" s="101"/>
      <c r="G47" s="102"/>
      <c r="H47" s="28"/>
    </row>
    <row r="48" spans="1:8" ht="24">
      <c r="A48" s="42" t="s">
        <v>91</v>
      </c>
      <c r="B48" s="43"/>
      <c r="C48" s="103" t="s">
        <v>57</v>
      </c>
      <c r="D48" s="104"/>
      <c r="E48" s="104"/>
      <c r="F48" s="104"/>
      <c r="G48" s="105"/>
      <c r="H48" s="28"/>
    </row>
    <row r="49" spans="1:8">
      <c r="A49" s="97" t="s">
        <v>32</v>
      </c>
      <c r="B49" s="98"/>
      <c r="C49" s="98"/>
      <c r="D49" s="98"/>
      <c r="E49" s="98"/>
      <c r="F49" s="98"/>
      <c r="G49" s="99"/>
      <c r="H49" s="36"/>
    </row>
    <row r="51" spans="1:8">
      <c r="A51" s="108" t="s">
        <v>93</v>
      </c>
      <c r="B51" s="108"/>
      <c r="C51" s="108"/>
      <c r="D51" s="108"/>
      <c r="E51" s="108"/>
      <c r="F51" s="108"/>
      <c r="G51" s="108"/>
      <c r="H51" s="108"/>
    </row>
    <row r="52" spans="1:8">
      <c r="A52" s="110" t="s">
        <v>94</v>
      </c>
      <c r="B52" s="110"/>
      <c r="C52" s="110"/>
      <c r="D52" s="110"/>
      <c r="E52" s="29" t="s">
        <v>95</v>
      </c>
      <c r="F52" s="29" t="s">
        <v>96</v>
      </c>
      <c r="G52" s="29" t="s">
        <v>97</v>
      </c>
      <c r="H52" s="29" t="s">
        <v>98</v>
      </c>
    </row>
    <row r="53" spans="1:8">
      <c r="A53" s="96" t="s">
        <v>99</v>
      </c>
      <c r="B53" s="96"/>
      <c r="C53" s="96"/>
      <c r="D53" s="96"/>
      <c r="E53" s="28"/>
      <c r="F53" s="28"/>
      <c r="G53" s="28"/>
      <c r="H53" s="28"/>
    </row>
    <row r="54" spans="1:8">
      <c r="A54" s="96" t="s">
        <v>100</v>
      </c>
      <c r="B54" s="96"/>
      <c r="C54" s="96"/>
      <c r="D54" s="96"/>
      <c r="E54" s="28"/>
      <c r="F54" s="28"/>
      <c r="G54" s="28"/>
      <c r="H54" s="28"/>
    </row>
    <row r="55" spans="1:8">
      <c r="A55" s="96" t="s">
        <v>101</v>
      </c>
      <c r="B55" s="96"/>
      <c r="C55" s="96"/>
      <c r="D55" s="96"/>
      <c r="E55" s="28"/>
      <c r="F55" s="28"/>
      <c r="G55" s="28"/>
      <c r="H55" s="28"/>
    </row>
    <row r="56" spans="1:8">
      <c r="A56" s="96" t="s">
        <v>102</v>
      </c>
      <c r="B56" s="96"/>
      <c r="C56" s="96"/>
      <c r="D56" s="96"/>
      <c r="E56" s="28"/>
      <c r="F56" s="28"/>
      <c r="G56" s="28"/>
      <c r="H56" s="28"/>
    </row>
    <row r="57" spans="1:8">
      <c r="A57" s="96" t="s">
        <v>103</v>
      </c>
      <c r="B57" s="96"/>
      <c r="C57" s="96"/>
      <c r="D57" s="96"/>
      <c r="E57" s="28"/>
      <c r="F57" s="28"/>
      <c r="G57" s="28"/>
      <c r="H57" s="28"/>
    </row>
    <row r="58" spans="1:8">
      <c r="A58" s="96" t="s">
        <v>104</v>
      </c>
      <c r="B58" s="96"/>
      <c r="C58" s="96"/>
      <c r="D58" s="96"/>
      <c r="E58" s="28"/>
      <c r="F58" s="28"/>
      <c r="G58" s="28"/>
      <c r="H58" s="28"/>
    </row>
    <row r="59" spans="1:8">
      <c r="A59" s="113" t="s">
        <v>105</v>
      </c>
      <c r="B59" s="114"/>
      <c r="C59" s="114"/>
      <c r="D59" s="115"/>
      <c r="E59" s="28"/>
      <c r="F59" s="28"/>
      <c r="G59" s="28"/>
      <c r="H59" s="28"/>
    </row>
    <row r="60" spans="1:8">
      <c r="A60" s="113" t="s">
        <v>106</v>
      </c>
      <c r="B60" s="114"/>
      <c r="C60" s="114"/>
      <c r="D60" s="115"/>
      <c r="E60" s="28"/>
      <c r="F60" s="28"/>
      <c r="G60" s="28"/>
      <c r="H60" s="28"/>
    </row>
    <row r="61" spans="1:8">
      <c r="A61" s="96" t="s">
        <v>107</v>
      </c>
      <c r="B61" s="96"/>
      <c r="C61" s="96"/>
      <c r="D61" s="96"/>
      <c r="E61" s="28"/>
      <c r="F61" s="28"/>
      <c r="G61" s="28"/>
      <c r="H61" s="28"/>
    </row>
    <row r="62" spans="1:8">
      <c r="A62" s="106" t="s">
        <v>108</v>
      </c>
      <c r="B62" s="106"/>
      <c r="C62" s="106"/>
      <c r="D62" s="106"/>
      <c r="E62" s="106"/>
      <c r="F62" s="106"/>
      <c r="G62" s="106"/>
      <c r="H62" s="106"/>
    </row>
    <row r="63" spans="1:8">
      <c r="A63" s="107" t="s">
        <v>109</v>
      </c>
      <c r="B63" s="107"/>
      <c r="C63" s="107"/>
      <c r="D63" s="107"/>
      <c r="E63" s="107"/>
      <c r="F63" s="107"/>
      <c r="G63" s="107"/>
      <c r="H63" s="28"/>
    </row>
    <row r="64" spans="1:8">
      <c r="A64" s="107" t="s">
        <v>110</v>
      </c>
      <c r="B64" s="107"/>
      <c r="C64" s="107"/>
      <c r="D64" s="107"/>
      <c r="E64" s="107"/>
      <c r="F64" s="107"/>
      <c r="G64" s="107"/>
      <c r="H64" s="28"/>
    </row>
    <row r="67" spans="1:8">
      <c r="A67" s="111" t="s">
        <v>112</v>
      </c>
      <c r="B67" s="111"/>
      <c r="C67" s="111"/>
      <c r="D67" s="111"/>
      <c r="E67" s="111"/>
      <c r="F67" s="112" t="s">
        <v>113</v>
      </c>
      <c r="G67" s="112"/>
      <c r="H67" s="112"/>
    </row>
  </sheetData>
  <mergeCells count="64">
    <mergeCell ref="C5:G5"/>
    <mergeCell ref="A1:H1"/>
    <mergeCell ref="A2:H2"/>
    <mergeCell ref="A3:B3"/>
    <mergeCell ref="C3:G3"/>
    <mergeCell ref="A4:H4"/>
    <mergeCell ref="C17:G17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29:G29"/>
    <mergeCell ref="A18:G18"/>
    <mergeCell ref="A19:H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43:G43"/>
    <mergeCell ref="C30:G30"/>
    <mergeCell ref="A33:G33"/>
    <mergeCell ref="A34:H34"/>
    <mergeCell ref="C35:G35"/>
    <mergeCell ref="C36:G36"/>
    <mergeCell ref="C37:G37"/>
    <mergeCell ref="C38:G38"/>
    <mergeCell ref="C39:G39"/>
    <mergeCell ref="C40:G40"/>
    <mergeCell ref="C41:G41"/>
    <mergeCell ref="C42:G42"/>
    <mergeCell ref="A56:D56"/>
    <mergeCell ref="C44:G44"/>
    <mergeCell ref="C45:G45"/>
    <mergeCell ref="C46:G46"/>
    <mergeCell ref="C47:G47"/>
    <mergeCell ref="C48:G48"/>
    <mergeCell ref="A49:G49"/>
    <mergeCell ref="A51:H51"/>
    <mergeCell ref="A52:D52"/>
    <mergeCell ref="A53:D53"/>
    <mergeCell ref="A54:D54"/>
    <mergeCell ref="A55:D55"/>
    <mergeCell ref="A63:G63"/>
    <mergeCell ref="A64:G64"/>
    <mergeCell ref="A67:E67"/>
    <mergeCell ref="F67:H67"/>
    <mergeCell ref="A57:D57"/>
    <mergeCell ref="A58:D58"/>
    <mergeCell ref="A59:D59"/>
    <mergeCell ref="A60:D60"/>
    <mergeCell ref="A61:D61"/>
    <mergeCell ref="A62:H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Калинина 18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Microsoft Office</cp:lastModifiedBy>
  <cp:lastPrinted>2016-11-18T02:04:23Z</cp:lastPrinted>
  <dcterms:created xsi:type="dcterms:W3CDTF">2009-07-23T06:35:24Z</dcterms:created>
  <dcterms:modified xsi:type="dcterms:W3CDTF">2017-03-13T08:42:19Z</dcterms:modified>
</cp:coreProperties>
</file>