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ОО ЖЭУ\Desktop\отчеты по домам — 2017 год\"/>
    </mc:Choice>
  </mc:AlternateContent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70" i="2" l="1"/>
  <c r="G70" i="2"/>
  <c r="F70" i="2"/>
  <c r="E70" i="2"/>
  <c r="H69" i="2"/>
  <c r="G69" i="2"/>
  <c r="F69" i="2"/>
  <c r="E69" i="2"/>
  <c r="K64" i="2" l="1"/>
  <c r="K66" i="2"/>
  <c r="K65" i="2"/>
  <c r="K67" i="2"/>
  <c r="K68" i="2"/>
  <c r="H57" i="2" l="1"/>
  <c r="H56" i="2"/>
  <c r="H55" i="2"/>
  <c r="H54" i="2"/>
  <c r="H53" i="2"/>
  <c r="H51" i="2"/>
  <c r="H50" i="2"/>
  <c r="H48" i="2"/>
  <c r="H45" i="2"/>
  <c r="H44" i="2"/>
  <c r="H5" i="2"/>
  <c r="E65" i="2" l="1"/>
  <c r="L65" i="2" l="1"/>
  <c r="F65" i="2" s="1"/>
  <c r="J71" i="2"/>
  <c r="I71" i="2"/>
  <c r="L68" i="2"/>
  <c r="L67" i="2" l="1"/>
  <c r="F67" i="2" s="1"/>
  <c r="E67" i="2" s="1"/>
  <c r="L66" i="2"/>
  <c r="K71" i="2" l="1"/>
  <c r="L64" i="2"/>
  <c r="L71" i="2" s="1"/>
  <c r="F64" i="2" l="1"/>
  <c r="E64" i="2"/>
  <c r="H49" i="2" l="1"/>
  <c r="H47" i="2"/>
  <c r="H46" i="2"/>
  <c r="H40" i="2"/>
  <c r="H34" i="2"/>
  <c r="H35" i="2" s="1"/>
  <c r="G67" i="2" s="1"/>
  <c r="H67" i="2" s="1"/>
  <c r="H24" i="2"/>
  <c r="H25" i="2" s="1"/>
  <c r="H13" i="2"/>
  <c r="G33" i="1"/>
  <c r="F33" i="1" s="1"/>
  <c r="D33" i="1"/>
  <c r="E32" i="1"/>
  <c r="D32" i="1"/>
  <c r="G31" i="1"/>
  <c r="F31" i="1" s="1"/>
  <c r="D31" i="1"/>
  <c r="G30" i="1"/>
  <c r="F30" i="1" s="1"/>
  <c r="D30" i="1"/>
  <c r="G29" i="1"/>
  <c r="F29" i="1" s="1"/>
  <c r="D29" i="1"/>
  <c r="G28" i="1"/>
  <c r="F28" i="1" s="1"/>
  <c r="D28" i="1"/>
  <c r="G27" i="1"/>
  <c r="F27" i="1" s="1"/>
  <c r="D27" i="1"/>
  <c r="G26" i="1"/>
  <c r="F26" i="1" s="1"/>
  <c r="D26" i="1"/>
  <c r="G25" i="1"/>
  <c r="F25" i="1"/>
  <c r="D25" i="1"/>
  <c r="F24" i="1"/>
  <c r="D24" i="1"/>
  <c r="G23" i="1"/>
  <c r="F23" i="1" s="1"/>
  <c r="D23" i="1"/>
  <c r="F22" i="1"/>
  <c r="D22" i="1"/>
  <c r="F21" i="1"/>
  <c r="D21" i="1"/>
  <c r="G20" i="1"/>
  <c r="F20" i="1" s="1"/>
  <c r="D20" i="1"/>
  <c r="G19" i="1"/>
  <c r="F19" i="1" s="1"/>
  <c r="D19" i="1"/>
  <c r="G17" i="1"/>
  <c r="F17" i="1" s="1"/>
  <c r="E17" i="1"/>
  <c r="G16" i="1"/>
  <c r="F16" i="1" s="1"/>
  <c r="D16" i="1"/>
  <c r="G15" i="1"/>
  <c r="F15" i="1" s="1"/>
  <c r="D15" i="1"/>
  <c r="G14" i="1"/>
  <c r="F14" i="1" s="1"/>
  <c r="D14" i="1"/>
  <c r="D17" i="1" s="1"/>
  <c r="E12" i="1"/>
  <c r="E34" i="1" s="1"/>
  <c r="F11" i="1"/>
  <c r="D11" i="1"/>
  <c r="D12" i="1" s="1"/>
  <c r="D34" i="1" s="1"/>
  <c r="G9" i="1"/>
  <c r="F9" i="1" s="1"/>
  <c r="D9" i="1"/>
  <c r="G8" i="1"/>
  <c r="F8" i="1" s="1"/>
  <c r="D8" i="1"/>
  <c r="G12" i="1" l="1"/>
  <c r="G32" i="1"/>
  <c r="F32" i="1" s="1"/>
  <c r="H14" i="2"/>
  <c r="G65" i="2" s="1"/>
  <c r="H65" i="2" s="1"/>
  <c r="H58" i="2"/>
  <c r="F12" i="1" l="1"/>
  <c r="G34" i="1"/>
  <c r="F34" i="1" s="1"/>
  <c r="G66" i="2"/>
  <c r="F66" i="2" s="1"/>
  <c r="H42" i="2"/>
  <c r="H41" i="2" s="1"/>
  <c r="G68" i="2" s="1"/>
  <c r="F68" i="2" s="1"/>
  <c r="E66" i="2" l="1"/>
  <c r="H66" i="2"/>
  <c r="E68" i="2"/>
  <c r="H68" i="2"/>
  <c r="E71" i="2" l="1"/>
  <c r="E73" i="2" s="1"/>
  <c r="F71" i="2"/>
  <c r="G72" i="2" s="1"/>
  <c r="H72" i="2" s="1"/>
  <c r="G64" i="2"/>
  <c r="H64" i="2" s="1"/>
  <c r="H71" i="2" s="1"/>
  <c r="F73" i="2" l="1"/>
  <c r="G71" i="2"/>
  <c r="G73" i="2" s="1"/>
  <c r="H73" i="2"/>
  <c r="H75" i="2" s="1"/>
</calcChain>
</file>

<file path=xl/sharedStrings.xml><?xml version="1.0" encoding="utf-8"?>
<sst xmlns="http://schemas.openxmlformats.org/spreadsheetml/2006/main" count="253" uniqueCount="152">
  <si>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</si>
  <si>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</si>
  <si>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</si>
  <si>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</si>
  <si>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</si>
  <si>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</si>
  <si>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</si>
  <si>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</si>
  <si>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</si>
  <si>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</si>
  <si>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</si>
  <si>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</si>
  <si>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</si>
  <si>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</si>
  <si>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</si>
  <si>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</si>
  <si>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</si>
  <si>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</si>
  <si>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</si>
  <si>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</si>
  <si>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</si>
  <si>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</si>
  <si>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</si>
  <si>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</si>
  <si>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</si>
  <si>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</si>
  <si>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</si>
  <si>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</si>
  <si>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</si>
  <si>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</si>
  <si>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</si>
  <si>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</si>
  <si>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</si>
  <si>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</si>
  <si>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</si>
  <si>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</si>
  <si>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</si>
  <si>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</si>
  <si>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</si>
  <si>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</si>
  <si>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</si>
  <si>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</si>
  <si>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</si>
  <si>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</si>
  <si>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</si>
  <si>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</si>
  <si>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</si>
  <si>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</si>
  <si>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</si>
  <si>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</si>
  <si>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</si>
  <si>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</si>
  <si>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</si>
  <si>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</si>
  <si>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</si>
  <si>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</si>
  <si>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</si>
  <si>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</si>
  <si>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</si>
  <si>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</si>
  <si>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</si>
  <si>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</si>
  <si>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</si>
  <si>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</si>
  <si>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</si>
  <si>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</si>
  <si>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</si>
  <si>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</si>
  <si>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</si>
  <si>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</si>
  <si>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</si>
  <si>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</si>
  <si>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</si>
  <si>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</si>
  <si>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</si>
  <si>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</si>
  <si>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</si>
  <si>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</si>
  <si>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</si>
  <si>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</si>
  <si>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</si>
  <si>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</si>
  <si>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</si>
  <si>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</si>
  <si>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</si>
  <si>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</si>
  <si>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</si>
  <si>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</si>
  <si>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</si>
  <si>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</si>
  <si>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</si>
  <si>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</si>
  <si>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</si>
  <si>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</si>
  <si>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</si>
  <si>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</si>
  <si>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</si>
  <si>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</si>
  <si>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</si>
  <si>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</si>
  <si>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</si>
  <si>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</si>
  <si>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</si>
  <si>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</si>
  <si>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</si>
  <si>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</si>
  <si>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</si>
  <si>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</si>
  <si>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</si>
  <si>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</si>
  <si>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</si>
  <si>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</si>
  <si>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</si>
  <si>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</si>
  <si>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обслуживание одпу теплоснабжения</t>
  </si>
  <si>
    <t>промывка, опрессовка системы отопления, ревизия теплового узла с покраской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</si>
  <si>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</si>
  <si>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</si>
  <si>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</si>
  <si>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управление многоквартирным  домом</t>
  </si>
  <si>
    <t>замена стояка отопления в подвале по кв. 21</t>
  </si>
  <si>
    <t>пользователи жилых и нежилых помещений</t>
  </si>
  <si>
    <t>потребит жил пом</t>
  </si>
  <si>
    <t>потреб нежил пом</t>
  </si>
  <si>
    <t>сбор (%)               89%</t>
  </si>
  <si>
    <t>ремонт запорной арматуры с установкой кранов и манометров</t>
  </si>
  <si>
    <t>ремонт стояка полотенцесушителя по кв.14</t>
  </si>
  <si>
    <t>ремонт стояка отопления в кв. 8</t>
  </si>
  <si>
    <t>остаток денежных средств на 01.01.17г</t>
  </si>
  <si>
    <t>остаток денежных средств на 01.01.18г</t>
  </si>
  <si>
    <t>содержание ои мкд (вода)</t>
  </si>
  <si>
    <t>содержаниеои мкд (эл.эн.)</t>
  </si>
  <si>
    <t>Отчет управляющей организации ООО "ЖЭУ" о выполненных работах по договору    работ и услуг по управлению, содержанию и ремонту общего имущества собственников помещений в многоквартирном доме №10 по  ул. Краснофлотская, г. Корсакова                                                                                                                             С 01.01.2017г по 31.12.2017г                                                                                                                                          Обслуживание с 01 января 2016г (Собрание) ;     размер платы -23,85 руб. на 1 м2;                                       площадь помещения:  м2</t>
  </si>
  <si>
    <t>ремонт вдо электроснабжения . Уличного освещения.</t>
  </si>
  <si>
    <t xml:space="preserve">ремонт вдо эл.снабж. на 5-м этаже  подъ </t>
  </si>
  <si>
    <t>520.64</t>
  </si>
  <si>
    <t>очистка крыши от снега и наледи</t>
  </si>
  <si>
    <t>пробивка стояков  канализации</t>
  </si>
  <si>
    <t>ремонт ступеней при спуске в подвал</t>
  </si>
  <si>
    <t>ремонт стояка водоснабжения по кв.10</t>
  </si>
  <si>
    <t>проведение пролфилактических работ по вдо эл.снаб.</t>
  </si>
  <si>
    <t>ремонт вдо водоснабжения по кв. 16,19,22,25</t>
  </si>
  <si>
    <t>замена стояка водоснабжения</t>
  </si>
  <si>
    <t>ремонт ВДО системы  канализации в подвале (замена)  и по ст. кв.21,23</t>
  </si>
  <si>
    <t>ремонт вдо электроснабжения  в подъезде №1,№2 с установкой светильников и датчиков на движение</t>
  </si>
  <si>
    <t xml:space="preserve">ремонт крыши </t>
  </si>
  <si>
    <t>Ремонт козырька при входе в подъезд</t>
  </si>
  <si>
    <t>3816, 5</t>
  </si>
  <si>
    <t>Ремонт системы канализации по кв.10,подвал</t>
  </si>
  <si>
    <t>Замена фитинга на радиаторе в кв.18</t>
  </si>
  <si>
    <t>прочистка вентиляционной системы по кв.11</t>
  </si>
  <si>
    <t>Ремонт стояка отопления в кв.20,29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</si>
</sst>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87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center" vertical="top"/>
    </xf>
    <xf numFmtId="2" fontId="10" fillId="0" borderId="0" xfId="0" applyNumberFormat="1" applyFont="1" applyAlignment="1">
      <alignment horizontal="left" vertical="top"/>
    </xf>
    <xf numFmtId="2" fontId="12" fillId="0" borderId="0" xfId="0" applyNumberFormat="1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left" vertical="top"/>
    </xf>
    <xf numFmtId="2" fontId="10" fillId="0" borderId="13" xfId="0" applyNumberFormat="1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2" fontId="10" fillId="0" borderId="4" xfId="0" applyNumberFormat="1" applyFont="1" applyBorder="1" applyAlignment="1">
      <alignment vertical="top"/>
    </xf>
    <xf numFmtId="2" fontId="10" fillId="0" borderId="5" xfId="0" applyNumberFormat="1" applyFont="1" applyBorder="1" applyAlignment="1">
      <alignment vertical="top"/>
    </xf>
    <xf numFmtId="2" fontId="10" fillId="0" borderId="6" xfId="0" applyNumberFormat="1" applyFont="1" applyBorder="1" applyAlignment="1">
      <alignment vertical="top"/>
    </xf>
    <xf numFmtId="2" fontId="10" fillId="0" borderId="4" xfId="0" applyNumberFormat="1" applyFont="1" applyBorder="1" applyAlignment="1">
      <alignment horizontal="left" vertical="top"/>
    </xf>
    <xf numFmtId="2" fontId="10" fillId="0" borderId="6" xfId="0" applyNumberFormat="1" applyFont="1" applyBorder="1" applyAlignment="1">
      <alignment horizontal="left" vertical="top"/>
    </xf>
    <xf numFmtId="2" fontId="11" fillId="0" borderId="4" xfId="1" applyNumberFormat="1" applyFont="1" applyFill="1" applyBorder="1" applyAlignment="1">
      <alignment horizontal="left" vertical="top" wrapText="1"/>
    </xf>
    <xf numFmtId="2" fontId="11" fillId="0" borderId="6" xfId="1" applyNumberFormat="1" applyFont="1" applyFill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/>
    </xf>
    <xf numFmtId="2" fontId="10" fillId="0" borderId="0" xfId="0" applyNumberFormat="1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left" vertical="top"/>
    </xf>
    <xf numFmtId="2" fontId="10" fillId="0" borderId="0" xfId="0" applyNumberFormat="1" applyFont="1" applyAlignment="1">
      <alignment vertical="top"/>
    </xf>
    <xf numFmtId="1" fontId="10" fillId="0" borderId="1" xfId="0" applyNumberFormat="1" applyFont="1" applyBorder="1" applyAlignment="1">
      <alignment horizontal="left" vertical="top" wrapText="1"/>
    </xf>
    <xf numFmtId="1" fontId="11" fillId="0" borderId="6" xfId="1" applyNumberFormat="1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/>
    </xf>
    <xf numFmtId="1" fontId="5" fillId="0" borderId="1" xfId="1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left" vertical="top"/>
    </xf>
    <xf numFmtId="1" fontId="12" fillId="0" borderId="0" xfId="0" applyNumberFormat="1" applyFont="1" applyBorder="1" applyAlignment="1">
      <alignment horizontal="left" vertical="top" wrapText="1"/>
    </xf>
    <xf numFmtId="1" fontId="10" fillId="0" borderId="0" xfId="0" applyNumberFormat="1" applyFont="1" applyAlignment="1">
      <alignment vertical="top"/>
    </xf>
    <xf numFmtId="1" fontId="10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2" fontId="10" fillId="0" borderId="14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left" vertical="top"/>
    </xf>
    <xf numFmtId="2" fontId="10" fillId="0" borderId="5" xfId="0" applyNumberFormat="1" applyFont="1" applyBorder="1" applyAlignment="1">
      <alignment horizontal="left" vertical="top"/>
    </xf>
    <xf numFmtId="2" fontId="10" fillId="0" borderId="6" xfId="0" applyNumberFormat="1" applyFont="1" applyBorder="1" applyAlignment="1">
      <alignment horizontal="left" vertical="top"/>
    </xf>
    <xf numFmtId="2" fontId="10" fillId="0" borderId="4" xfId="0" applyNumberFormat="1" applyFont="1" applyBorder="1" applyAlignment="1">
      <alignment horizontal="center" vertical="top"/>
    </xf>
    <xf numFmtId="2" fontId="10" fillId="0" borderId="5" xfId="0" applyNumberFormat="1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top"/>
    </xf>
    <xf numFmtId="2" fontId="11" fillId="0" borderId="4" xfId="1" applyNumberFormat="1" applyFont="1" applyBorder="1" applyAlignment="1">
      <alignment horizontal="left" vertical="top" wrapText="1"/>
    </xf>
    <xf numFmtId="2" fontId="11" fillId="0" borderId="5" xfId="1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left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/>
    </xf>
    <xf numFmtId="2" fontId="10" fillId="0" borderId="8" xfId="0" applyNumberFormat="1" applyFont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right" vertical="top"/>
    </xf>
    <xf numFmtId="2" fontId="10" fillId="0" borderId="1" xfId="0" applyNumberFormat="1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center" vertical="top"/>
    </xf>
    <xf numFmtId="2" fontId="13" fillId="0" borderId="5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left" vertical="top"/>
    </xf>
    <xf numFmtId="2" fontId="10" fillId="0" borderId="0" xfId="0" applyNumberFormat="1" applyFont="1" applyAlignment="1">
      <alignment horizontal="right" vertical="top"/>
    </xf>
    <xf numFmtId="2" fontId="10" fillId="0" borderId="1" xfId="0" applyNumberFormat="1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right" vertical="top"/>
    </xf>
    <xf numFmtId="2" fontId="10" fillId="0" borderId="5" xfId="0" applyNumberFormat="1" applyFont="1" applyBorder="1" applyAlignment="1">
      <alignment horizontal="right" vertical="top"/>
    </xf>
    <xf numFmtId="2" fontId="10" fillId="0" borderId="6" xfId="0" applyNumberFormat="1" applyFont="1" applyBorder="1" applyAlignment="1">
      <alignment horizontal="right" vertical="top"/>
    </xf>
    <xf numFmtId="2" fontId="12" fillId="0" borderId="0" xfId="0" applyNumberFormat="1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3" fillId="0" borderId="4" xfId="0" applyNumberFormat="1" applyFont="1" applyBorder="1" applyAlignment="1">
      <alignment horizontal="center" vertical="top" wrapText="1"/>
    </xf>
    <xf numFmtId="2" fontId="13" fillId="0" borderId="5" xfId="0" applyNumberFormat="1" applyFont="1" applyBorder="1" applyAlignment="1">
      <alignment horizontal="center" vertical="top" wrapText="1"/>
    </xf>
    <xf numFmtId="2" fontId="13" fillId="0" borderId="6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2" fontId="11" fillId="0" borderId="4" xfId="1" applyNumberFormat="1" applyFont="1" applyFill="1" applyBorder="1" applyAlignment="1">
      <alignment horizontal="left" vertical="top" wrapText="1"/>
    </xf>
    <xf numFmtId="2" fontId="11" fillId="0" borderId="5" xfId="1" applyNumberFormat="1" applyFont="1" applyFill="1" applyBorder="1" applyAlignment="1">
      <alignment horizontal="left" vertical="top" wrapText="1"/>
    </xf>
    <xf numFmtId="2" fontId="11" fillId="0" borderId="6" xfId="1" applyNumberFormat="1" applyFont="1" applyFill="1" applyBorder="1" applyAlignment="1">
      <alignment horizontal="left" vertical="top" wrapText="1"/>
    </xf>
    <xf numFmtId="1" fontId="11" fillId="0" borderId="4" xfId="1" applyNumberFormat="1" applyFont="1" applyBorder="1" applyAlignment="1">
      <alignment horizontal="left" vertical="top" wrapText="1"/>
    </xf>
    <xf numFmtId="1" fontId="11" fillId="0" borderId="5" xfId="1" applyNumberFormat="1" applyFont="1" applyBorder="1" applyAlignment="1">
      <alignment horizontal="left" vertical="top" wrapText="1"/>
    </xf>
    <xf numFmtId="1" fontId="11" fillId="0" borderId="6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90" t="s">
        <v>61</v>
      </c>
      <c r="B1" s="90"/>
      <c r="C1" s="90"/>
      <c r="D1" s="90"/>
      <c r="E1" s="90"/>
      <c r="F1" s="90"/>
      <c r="G1" s="90"/>
    </row>
    <row r="2" spans="1:8" ht="29.25" customHeight="1" x14ac:dyDescent="0.25">
      <c r="A2" s="83" t="s">
        <v>60</v>
      </c>
      <c r="B2" s="83"/>
      <c r="C2" s="83"/>
      <c r="D2" s="83"/>
      <c r="E2" s="83"/>
      <c r="F2" s="83"/>
      <c r="G2" s="83"/>
    </row>
    <row r="3" spans="1:8" ht="15" customHeight="1" x14ac:dyDescent="0.25">
      <c r="A3" s="96" t="s">
        <v>62</v>
      </c>
      <c r="B3" s="96"/>
      <c r="C3" s="96"/>
      <c r="D3" s="96"/>
      <c r="E3" s="96"/>
      <c r="F3" s="96"/>
      <c r="G3" s="96"/>
    </row>
    <row r="4" spans="1:8" ht="27.75" customHeight="1" x14ac:dyDescent="0.25">
      <c r="A4" s="83" t="s">
        <v>63</v>
      </c>
      <c r="B4" s="83"/>
      <c r="C4" s="83"/>
      <c r="D4" s="83"/>
      <c r="E4" s="83"/>
      <c r="F4" s="83"/>
      <c r="G4" s="83"/>
    </row>
    <row r="5" spans="1:8" hidden="1" x14ac:dyDescent="0.25">
      <c r="A5" s="84"/>
      <c r="B5" s="85"/>
      <c r="C5" s="85"/>
      <c r="D5" s="85"/>
      <c r="E5" s="85"/>
      <c r="F5" s="85"/>
      <c r="G5" s="85"/>
    </row>
    <row r="6" spans="1:8" ht="106.5" customHeight="1" x14ac:dyDescent="0.25">
      <c r="A6" s="9" t="s">
        <v>0</v>
      </c>
      <c r="B6" s="80" t="s">
        <v>1</v>
      </c>
      <c r="C6" s="82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80" t="s">
        <v>9</v>
      </c>
      <c r="C7" s="81"/>
      <c r="D7" s="81"/>
      <c r="E7" s="81"/>
      <c r="F7" s="81"/>
      <c r="G7" s="82"/>
    </row>
    <row r="8" spans="1:8" ht="57.75" customHeight="1" x14ac:dyDescent="0.25">
      <c r="A8" s="13" t="s">
        <v>33</v>
      </c>
      <c r="B8" s="80" t="s">
        <v>8</v>
      </c>
      <c r="C8" s="82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80" t="s">
        <v>64</v>
      </c>
      <c r="C9" s="97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80" t="s">
        <v>59</v>
      </c>
      <c r="C11" s="82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80" t="s">
        <v>13</v>
      </c>
      <c r="C12" s="82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92" t="s">
        <v>15</v>
      </c>
      <c r="C13" s="93"/>
      <c r="D13" s="93"/>
      <c r="E13" s="93"/>
      <c r="F13" s="93"/>
      <c r="G13" s="94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80" t="s">
        <v>17</v>
      </c>
      <c r="C15" s="82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86" t="s">
        <v>27</v>
      </c>
      <c r="C16" s="87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88" t="s">
        <v>18</v>
      </c>
      <c r="C17" s="89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80" t="s">
        <v>19</v>
      </c>
      <c r="C18" s="81"/>
      <c r="D18" s="81"/>
      <c r="E18" s="81"/>
      <c r="F18" s="81"/>
      <c r="G18" s="82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95" t="s">
        <v>32</v>
      </c>
      <c r="C32" s="95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91" t="s">
        <v>58</v>
      </c>
      <c r="C34" s="91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77" t="s">
        <v>53</v>
      </c>
      <c r="B35" s="77"/>
      <c r="C35" s="77"/>
      <c r="D35" s="77"/>
      <c r="E35" s="77"/>
      <c r="F35" s="77"/>
      <c r="G35" s="77"/>
    </row>
    <row r="36" spans="1:13" x14ac:dyDescent="0.25">
      <c r="A36" s="78"/>
      <c r="B36" s="78"/>
      <c r="C36" s="78"/>
      <c r="D36" s="78"/>
      <c r="E36" s="78"/>
      <c r="F36" s="78"/>
      <c r="G36" s="78"/>
      <c r="M36" s="19"/>
    </row>
    <row r="37" spans="1:13" x14ac:dyDescent="0.25">
      <c r="A37" s="78"/>
      <c r="B37" s="78"/>
      <c r="C37" s="78"/>
      <c r="D37" s="78"/>
      <c r="E37" s="78"/>
      <c r="F37" s="78"/>
      <c r="G37" s="78"/>
    </row>
    <row r="38" spans="1:13" x14ac:dyDescent="0.25">
      <c r="A38" s="78"/>
      <c r="B38" s="78"/>
      <c r="C38" s="78"/>
      <c r="D38" s="78"/>
      <c r="E38" s="78"/>
      <c r="F38" s="78"/>
      <c r="G38" s="78"/>
    </row>
    <row r="39" spans="1:13" x14ac:dyDescent="0.25">
      <c r="A39" s="79" t="s">
        <v>54</v>
      </c>
      <c r="B39" s="79"/>
      <c r="C39" s="79"/>
      <c r="D39" s="79"/>
      <c r="E39" s="79"/>
      <c r="F39" s="79"/>
      <c r="G39" s="79"/>
    </row>
    <row r="40" spans="1:13" x14ac:dyDescent="0.25">
      <c r="A40" s="79"/>
      <c r="B40" s="79"/>
      <c r="C40" s="79"/>
      <c r="D40" s="79"/>
      <c r="E40" s="79"/>
      <c r="F40" s="79"/>
      <c r="G40" s="79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58" workbookViewId="0">
      <selection activeCell="H71" sqref="H71"/>
    </sheetView>
  </sheetViews>
  <sheetFormatPr defaultRowHeight="12" x14ac:dyDescent="0.25"/>
  <cols>
    <col min="1" max="1" width="4.140625" style="51" customWidth="1"/>
    <col min="2" max="2" width="1.42578125" style="51" customWidth="1"/>
    <col min="3" max="3" width="10.85546875" style="51" customWidth="1"/>
    <col min="4" max="4" width="2.7109375" style="51" customWidth="1"/>
    <col min="5" max="5" width="9.42578125" style="51" customWidth="1"/>
    <col min="6" max="6" width="9.140625" style="51" customWidth="1"/>
    <col min="7" max="7" width="9" style="51" customWidth="1"/>
    <col min="8" max="8" width="7.28515625" style="73" customWidth="1"/>
    <col min="9" max="9" width="8.140625" style="51" customWidth="1"/>
    <col min="10" max="10" width="8.85546875" style="73" customWidth="1"/>
    <col min="11" max="11" width="6.7109375" style="73" customWidth="1"/>
    <col min="12" max="12" width="7.28515625" style="73" customWidth="1"/>
    <col min="13" max="16384" width="9.140625" style="51"/>
  </cols>
  <sheetData>
    <row r="1" spans="1:14" ht="101.25" customHeight="1" x14ac:dyDescent="0.25">
      <c r="A1" s="132" t="s">
        <v>132</v>
      </c>
      <c r="B1" s="132"/>
      <c r="C1" s="132"/>
      <c r="D1" s="132"/>
      <c r="E1" s="132"/>
      <c r="F1" s="132"/>
      <c r="G1" s="132"/>
      <c r="H1" s="132"/>
      <c r="I1" s="52"/>
      <c r="J1" s="74"/>
      <c r="K1" s="74"/>
      <c r="L1" s="74"/>
    </row>
    <row r="2" spans="1:14" ht="36" customHeight="1" x14ac:dyDescent="0.25">
      <c r="A2" s="138" t="s">
        <v>66</v>
      </c>
      <c r="B2" s="139"/>
      <c r="C2" s="139"/>
      <c r="D2" s="139"/>
      <c r="E2" s="139"/>
      <c r="F2" s="139"/>
      <c r="G2" s="139"/>
      <c r="H2" s="140"/>
    </row>
    <row r="3" spans="1:14" ht="27" customHeight="1" x14ac:dyDescent="0.25">
      <c r="A3" s="104" t="s">
        <v>111</v>
      </c>
      <c r="B3" s="106"/>
      <c r="C3" s="133" t="s">
        <v>92</v>
      </c>
      <c r="D3" s="116"/>
      <c r="E3" s="116"/>
      <c r="F3" s="116"/>
      <c r="G3" s="117"/>
      <c r="H3" s="69" t="s">
        <v>67</v>
      </c>
    </row>
    <row r="4" spans="1:14" ht="39.75" customHeight="1" x14ac:dyDescent="0.25">
      <c r="A4" s="98" t="s">
        <v>117</v>
      </c>
      <c r="B4" s="99"/>
      <c r="C4" s="99"/>
      <c r="D4" s="99"/>
      <c r="E4" s="99"/>
      <c r="F4" s="99"/>
      <c r="G4" s="99"/>
      <c r="H4" s="100"/>
    </row>
    <row r="5" spans="1:14" ht="40.5" customHeight="1" x14ac:dyDescent="0.25">
      <c r="A5" s="59" t="s">
        <v>68</v>
      </c>
      <c r="B5" s="60"/>
      <c r="C5" s="107" t="s">
        <v>8</v>
      </c>
      <c r="D5" s="108"/>
      <c r="E5" s="108"/>
      <c r="F5" s="108"/>
      <c r="G5" s="109"/>
      <c r="H5" s="70">
        <f>0.19*J46*J47</f>
        <v>3306.4560000000001</v>
      </c>
    </row>
    <row r="6" spans="1:14" ht="15" customHeight="1" x14ac:dyDescent="0.25">
      <c r="A6" s="59" t="s">
        <v>69</v>
      </c>
      <c r="B6" s="60"/>
      <c r="C6" s="101" t="s">
        <v>64</v>
      </c>
      <c r="D6" s="102"/>
      <c r="E6" s="102"/>
      <c r="F6" s="102"/>
      <c r="G6" s="103"/>
      <c r="H6" s="65"/>
    </row>
    <row r="7" spans="1:14" x14ac:dyDescent="0.25">
      <c r="A7" s="53"/>
      <c r="B7" s="54"/>
      <c r="C7" s="134" t="s">
        <v>136</v>
      </c>
      <c r="D7" s="135"/>
      <c r="E7" s="135"/>
      <c r="F7" s="135"/>
      <c r="G7" s="136"/>
      <c r="H7" s="71">
        <v>9361.74</v>
      </c>
    </row>
    <row r="8" spans="1:14" x14ac:dyDescent="0.25">
      <c r="A8" s="53"/>
      <c r="B8" s="55"/>
      <c r="C8" s="101" t="s">
        <v>145</v>
      </c>
      <c r="D8" s="102"/>
      <c r="E8" s="102"/>
      <c r="F8" s="102"/>
      <c r="G8" s="103"/>
      <c r="H8" s="71">
        <v>94049</v>
      </c>
    </row>
    <row r="9" spans="1:14" x14ac:dyDescent="0.25">
      <c r="A9" s="53"/>
      <c r="B9" s="55"/>
      <c r="C9" s="137" t="s">
        <v>114</v>
      </c>
      <c r="D9" s="137"/>
      <c r="E9" s="137"/>
      <c r="F9" s="137"/>
      <c r="G9" s="137"/>
      <c r="H9" s="65">
        <v>19200</v>
      </c>
    </row>
    <row r="10" spans="1:14" ht="18" customHeight="1" x14ac:dyDescent="0.25">
      <c r="A10" s="53"/>
      <c r="B10" s="55"/>
      <c r="C10" s="101" t="s">
        <v>138</v>
      </c>
      <c r="D10" s="102"/>
      <c r="E10" s="102"/>
      <c r="F10" s="102"/>
      <c r="G10" s="103"/>
      <c r="H10" s="65" t="s">
        <v>147</v>
      </c>
    </row>
    <row r="11" spans="1:14" ht="39.75" customHeight="1" x14ac:dyDescent="0.25">
      <c r="A11" s="53"/>
      <c r="B11" s="55"/>
      <c r="C11" s="110" t="s">
        <v>144</v>
      </c>
      <c r="D11" s="111"/>
      <c r="E11" s="111"/>
      <c r="F11" s="111"/>
      <c r="G11" s="112"/>
      <c r="H11" s="65">
        <v>81186</v>
      </c>
    </row>
    <row r="12" spans="1:14" ht="15" customHeight="1" x14ac:dyDescent="0.25">
      <c r="A12" s="53"/>
      <c r="B12" s="55"/>
      <c r="C12" s="101" t="s">
        <v>146</v>
      </c>
      <c r="D12" s="102"/>
      <c r="E12" s="102"/>
      <c r="F12" s="102"/>
      <c r="G12" s="103"/>
      <c r="H12" s="65">
        <v>17713.28</v>
      </c>
    </row>
    <row r="13" spans="1:14" ht="26.25" customHeight="1" x14ac:dyDescent="0.25">
      <c r="A13" s="59" t="s">
        <v>70</v>
      </c>
      <c r="B13" s="60"/>
      <c r="C13" s="110" t="s">
        <v>59</v>
      </c>
      <c r="D13" s="111"/>
      <c r="E13" s="111"/>
      <c r="F13" s="111"/>
      <c r="G13" s="112"/>
      <c r="H13" s="69">
        <f>0.04*J46*J47</f>
        <v>696.096</v>
      </c>
    </row>
    <row r="14" spans="1:14" ht="15" customHeight="1" x14ac:dyDescent="0.25">
      <c r="A14" s="104" t="s">
        <v>13</v>
      </c>
      <c r="B14" s="105"/>
      <c r="C14" s="105"/>
      <c r="D14" s="105"/>
      <c r="E14" s="105"/>
      <c r="F14" s="105"/>
      <c r="G14" s="106"/>
      <c r="H14" s="65">
        <f>SUM(H5:H13)</f>
        <v>225512.57199999999</v>
      </c>
    </row>
    <row r="15" spans="1:14" ht="47.25" customHeight="1" x14ac:dyDescent="0.25">
      <c r="A15" s="98" t="s">
        <v>71</v>
      </c>
      <c r="B15" s="99"/>
      <c r="C15" s="99"/>
      <c r="D15" s="99"/>
      <c r="E15" s="99"/>
      <c r="F15" s="99"/>
      <c r="G15" s="99"/>
      <c r="H15" s="100"/>
    </row>
    <row r="16" spans="1:14" ht="48" customHeight="1" x14ac:dyDescent="0.25">
      <c r="A16" s="59" t="s">
        <v>72</v>
      </c>
      <c r="B16" s="60"/>
      <c r="C16" s="110" t="s">
        <v>76</v>
      </c>
      <c r="D16" s="111"/>
      <c r="E16" s="111"/>
      <c r="F16" s="111"/>
      <c r="G16" s="112"/>
      <c r="H16" s="69" t="s">
        <v>67</v>
      </c>
      <c r="N16" s="68"/>
    </row>
    <row r="17" spans="1:13" ht="12" customHeight="1" x14ac:dyDescent="0.25">
      <c r="A17" s="53"/>
      <c r="B17" s="54"/>
      <c r="C17" s="110" t="s">
        <v>137</v>
      </c>
      <c r="D17" s="111"/>
      <c r="E17" s="111"/>
      <c r="F17" s="111"/>
      <c r="G17" s="112"/>
      <c r="H17" s="65">
        <v>1000</v>
      </c>
    </row>
    <row r="18" spans="1:13" ht="12" customHeight="1" x14ac:dyDescent="0.25">
      <c r="A18" s="53"/>
      <c r="B18" s="54"/>
      <c r="C18" s="110" t="s">
        <v>142</v>
      </c>
      <c r="D18" s="111"/>
      <c r="E18" s="111"/>
      <c r="F18" s="111"/>
      <c r="G18" s="112"/>
      <c r="H18" s="65">
        <v>2267.9</v>
      </c>
    </row>
    <row r="19" spans="1:13" x14ac:dyDescent="0.25">
      <c r="A19" s="53"/>
      <c r="B19" s="54"/>
      <c r="C19" s="101" t="s">
        <v>139</v>
      </c>
      <c r="D19" s="102"/>
      <c r="E19" s="102"/>
      <c r="F19" s="102"/>
      <c r="G19" s="103"/>
      <c r="H19" s="65">
        <v>2836.34</v>
      </c>
    </row>
    <row r="20" spans="1:13" s="64" customFormat="1" ht="25.5" customHeight="1" x14ac:dyDescent="0.25">
      <c r="A20" s="53"/>
      <c r="B20" s="54"/>
      <c r="C20" s="110" t="s">
        <v>143</v>
      </c>
      <c r="D20" s="111"/>
      <c r="E20" s="111"/>
      <c r="F20" s="111"/>
      <c r="G20" s="112"/>
      <c r="H20" s="65">
        <v>53824.39</v>
      </c>
      <c r="J20" s="73"/>
      <c r="K20" s="73"/>
      <c r="L20" s="73"/>
    </row>
    <row r="21" spans="1:13" s="64" customFormat="1" ht="14.25" customHeight="1" x14ac:dyDescent="0.25">
      <c r="A21" s="53"/>
      <c r="B21" s="54"/>
      <c r="C21" s="110" t="s">
        <v>148</v>
      </c>
      <c r="D21" s="111"/>
      <c r="E21" s="111"/>
      <c r="F21" s="111"/>
      <c r="G21" s="112"/>
      <c r="H21" s="65">
        <v>4692</v>
      </c>
      <c r="J21" s="73"/>
      <c r="K21" s="73"/>
      <c r="L21" s="73"/>
    </row>
    <row r="22" spans="1:13" x14ac:dyDescent="0.25">
      <c r="A22" s="53"/>
      <c r="B22" s="54"/>
      <c r="C22" s="101" t="s">
        <v>141</v>
      </c>
      <c r="D22" s="102"/>
      <c r="E22" s="102"/>
      <c r="F22" s="102"/>
      <c r="G22" s="103"/>
      <c r="H22" s="65">
        <v>6846.11</v>
      </c>
    </row>
    <row r="23" spans="1:13" s="64" customFormat="1" x14ac:dyDescent="0.25">
      <c r="A23" s="53"/>
      <c r="B23" s="54"/>
      <c r="C23" s="101" t="s">
        <v>150</v>
      </c>
      <c r="D23" s="102"/>
      <c r="E23" s="102"/>
      <c r="F23" s="102"/>
      <c r="G23" s="103"/>
      <c r="H23" s="65"/>
      <c r="J23" s="73"/>
      <c r="K23" s="73"/>
      <c r="L23" s="73"/>
    </row>
    <row r="24" spans="1:13" x14ac:dyDescent="0.25">
      <c r="A24" s="53"/>
      <c r="B24" s="54"/>
      <c r="C24" s="101" t="s">
        <v>118</v>
      </c>
      <c r="D24" s="102"/>
      <c r="E24" s="102"/>
      <c r="F24" s="102"/>
      <c r="G24" s="103"/>
      <c r="H24" s="65">
        <f>0.7*J46*J47</f>
        <v>12181.68</v>
      </c>
      <c r="L24" s="75"/>
    </row>
    <row r="25" spans="1:13" x14ac:dyDescent="0.25">
      <c r="A25" s="53"/>
      <c r="B25" s="54"/>
      <c r="C25" s="101" t="s">
        <v>116</v>
      </c>
      <c r="D25" s="102"/>
      <c r="E25" s="102"/>
      <c r="F25" s="102"/>
      <c r="G25" s="103"/>
      <c r="H25" s="65">
        <f>SUM(H17:H24)</f>
        <v>83648.419999999984</v>
      </c>
    </row>
    <row r="26" spans="1:13" ht="39" customHeight="1" x14ac:dyDescent="0.25">
      <c r="A26" s="59" t="s">
        <v>73</v>
      </c>
      <c r="B26" s="60"/>
      <c r="C26" s="110" t="s">
        <v>77</v>
      </c>
      <c r="D26" s="111"/>
      <c r="E26" s="111"/>
      <c r="F26" s="111"/>
      <c r="G26" s="112"/>
      <c r="H26" s="65"/>
    </row>
    <row r="27" spans="1:13" ht="15.75" customHeight="1" x14ac:dyDescent="0.25">
      <c r="A27" s="53"/>
      <c r="B27" s="54"/>
      <c r="C27" s="110" t="s">
        <v>127</v>
      </c>
      <c r="D27" s="111"/>
      <c r="E27" s="111"/>
      <c r="F27" s="111"/>
      <c r="G27" s="112"/>
      <c r="H27" s="65">
        <v>2036.44</v>
      </c>
    </row>
    <row r="28" spans="1:13" s="64" customFormat="1" ht="15.75" customHeight="1" x14ac:dyDescent="0.25">
      <c r="A28" s="53"/>
      <c r="B28" s="54"/>
      <c r="C28" s="110" t="s">
        <v>151</v>
      </c>
      <c r="D28" s="111"/>
      <c r="E28" s="111"/>
      <c r="F28" s="111"/>
      <c r="G28" s="112"/>
      <c r="H28" s="65">
        <v>3703.65</v>
      </c>
      <c r="J28" s="73"/>
      <c r="K28" s="73"/>
      <c r="L28" s="73"/>
    </row>
    <row r="29" spans="1:13" s="64" customFormat="1" ht="15.75" customHeight="1" x14ac:dyDescent="0.25">
      <c r="A29" s="53"/>
      <c r="B29" s="54"/>
      <c r="C29" s="110" t="s">
        <v>149</v>
      </c>
      <c r="D29" s="111"/>
      <c r="E29" s="111"/>
      <c r="F29" s="111"/>
      <c r="G29" s="112"/>
      <c r="H29" s="65"/>
      <c r="J29" s="73"/>
      <c r="K29" s="73"/>
      <c r="L29" s="73"/>
    </row>
    <row r="30" spans="1:13" ht="15.75" customHeight="1" x14ac:dyDescent="0.25">
      <c r="A30" s="53"/>
      <c r="B30" s="54"/>
      <c r="C30" s="110" t="s">
        <v>126</v>
      </c>
      <c r="D30" s="111"/>
      <c r="E30" s="111"/>
      <c r="F30" s="111"/>
      <c r="G30" s="112"/>
      <c r="H30" s="65">
        <v>2482.09</v>
      </c>
      <c r="M30" s="68"/>
    </row>
    <row r="31" spans="1:13" ht="25.5" customHeight="1" x14ac:dyDescent="0.25">
      <c r="A31" s="53"/>
      <c r="B31" s="54"/>
      <c r="C31" s="110" t="s">
        <v>125</v>
      </c>
      <c r="D31" s="111"/>
      <c r="E31" s="111"/>
      <c r="F31" s="111"/>
      <c r="G31" s="112"/>
      <c r="H31" s="65">
        <v>7819.54</v>
      </c>
    </row>
    <row r="32" spans="1:13" ht="15" customHeight="1" x14ac:dyDescent="0.25">
      <c r="A32" s="53"/>
      <c r="B32" s="54"/>
      <c r="C32" s="110" t="s">
        <v>120</v>
      </c>
      <c r="D32" s="111"/>
      <c r="E32" s="111"/>
      <c r="F32" s="111"/>
      <c r="G32" s="112"/>
      <c r="H32" s="65">
        <v>6385.69</v>
      </c>
    </row>
    <row r="33" spans="1:16" ht="16.5" customHeight="1" x14ac:dyDescent="0.25">
      <c r="A33" s="53"/>
      <c r="B33" s="54"/>
      <c r="C33" s="56" t="s">
        <v>115</v>
      </c>
      <c r="D33" s="57"/>
      <c r="E33" s="57"/>
      <c r="F33" s="57"/>
      <c r="G33" s="58"/>
      <c r="H33" s="65">
        <v>7382.81</v>
      </c>
    </row>
    <row r="34" spans="1:16" x14ac:dyDescent="0.25">
      <c r="A34" s="53"/>
      <c r="B34" s="54"/>
      <c r="C34" s="101" t="s">
        <v>118</v>
      </c>
      <c r="D34" s="102"/>
      <c r="E34" s="102"/>
      <c r="F34" s="102"/>
      <c r="G34" s="103"/>
      <c r="H34" s="65">
        <f>0.96*J46*J47</f>
        <v>16706.304</v>
      </c>
      <c r="P34" s="68"/>
    </row>
    <row r="35" spans="1:16" x14ac:dyDescent="0.25">
      <c r="A35" s="53"/>
      <c r="B35" s="54"/>
      <c r="C35" s="101" t="s">
        <v>116</v>
      </c>
      <c r="D35" s="102"/>
      <c r="E35" s="102"/>
      <c r="F35" s="102"/>
      <c r="G35" s="103"/>
      <c r="H35" s="65">
        <f>SUM(H27:H34)</f>
        <v>46516.524000000005</v>
      </c>
    </row>
    <row r="36" spans="1:16" ht="39.75" customHeight="1" x14ac:dyDescent="0.25">
      <c r="A36" s="59" t="s">
        <v>74</v>
      </c>
      <c r="B36" s="60"/>
      <c r="C36" s="110" t="s">
        <v>78</v>
      </c>
      <c r="D36" s="111"/>
      <c r="E36" s="111"/>
      <c r="F36" s="111"/>
      <c r="G36" s="112"/>
      <c r="H36" s="65"/>
    </row>
    <row r="37" spans="1:16" s="64" customFormat="1" ht="24" customHeight="1" x14ac:dyDescent="0.25">
      <c r="A37" s="53"/>
      <c r="B37" s="54"/>
      <c r="C37" s="110" t="s">
        <v>133</v>
      </c>
      <c r="D37" s="111"/>
      <c r="E37" s="111"/>
      <c r="F37" s="111"/>
      <c r="G37" s="112"/>
      <c r="H37" s="65">
        <v>4160.99</v>
      </c>
      <c r="J37" s="73"/>
      <c r="K37" s="73"/>
      <c r="L37" s="73"/>
    </row>
    <row r="38" spans="1:16" s="64" customFormat="1" ht="24" customHeight="1" x14ac:dyDescent="0.25">
      <c r="A38" s="53"/>
      <c r="B38" s="54"/>
      <c r="C38" s="110" t="s">
        <v>140</v>
      </c>
      <c r="D38" s="111"/>
      <c r="E38" s="111"/>
      <c r="F38" s="111"/>
      <c r="G38" s="112"/>
      <c r="H38" s="65"/>
      <c r="J38" s="73"/>
      <c r="K38" s="73"/>
      <c r="L38" s="73"/>
    </row>
    <row r="39" spans="1:16" s="64" customFormat="1" x14ac:dyDescent="0.25">
      <c r="A39" s="53"/>
      <c r="B39" s="54"/>
      <c r="C39" s="110" t="s">
        <v>134</v>
      </c>
      <c r="D39" s="111"/>
      <c r="E39" s="111"/>
      <c r="F39" s="111"/>
      <c r="G39" s="112"/>
      <c r="H39" s="65" t="s">
        <v>135</v>
      </c>
      <c r="J39" s="73"/>
      <c r="K39" s="73"/>
      <c r="L39" s="73"/>
    </row>
    <row r="40" spans="1:16" ht="15" customHeight="1" x14ac:dyDescent="0.25">
      <c r="A40" s="141"/>
      <c r="B40" s="142"/>
      <c r="C40" s="102" t="s">
        <v>118</v>
      </c>
      <c r="D40" s="102"/>
      <c r="E40" s="102"/>
      <c r="F40" s="102"/>
      <c r="G40" s="103"/>
      <c r="H40" s="65">
        <f>0.64*J46*J47</f>
        <v>11137.536</v>
      </c>
    </row>
    <row r="41" spans="1:16" x14ac:dyDescent="0.25">
      <c r="A41" s="143"/>
      <c r="B41" s="144"/>
      <c r="C41" s="57"/>
      <c r="D41" s="57"/>
      <c r="E41" s="57" t="s">
        <v>116</v>
      </c>
      <c r="F41" s="57"/>
      <c r="G41" s="58"/>
      <c r="H41" s="71">
        <f>SUM(H40:H40)</f>
        <v>11137.536</v>
      </c>
    </row>
    <row r="42" spans="1:16" ht="18" customHeight="1" x14ac:dyDescent="0.25">
      <c r="A42" s="104" t="s">
        <v>18</v>
      </c>
      <c r="B42" s="105"/>
      <c r="C42" s="105"/>
      <c r="D42" s="105"/>
      <c r="E42" s="105"/>
      <c r="F42" s="105"/>
      <c r="G42" s="106"/>
      <c r="H42" s="71">
        <f>H25+H35+H40</f>
        <v>141302.47999999998</v>
      </c>
    </row>
    <row r="43" spans="1:16" ht="31.5" customHeight="1" x14ac:dyDescent="0.25">
      <c r="A43" s="114" t="s">
        <v>75</v>
      </c>
      <c r="B43" s="115"/>
      <c r="C43" s="116"/>
      <c r="D43" s="116"/>
      <c r="E43" s="116"/>
      <c r="F43" s="116"/>
      <c r="G43" s="116"/>
      <c r="H43" s="117"/>
    </row>
    <row r="44" spans="1:16" ht="27" customHeight="1" x14ac:dyDescent="0.25">
      <c r="A44" s="59" t="s">
        <v>79</v>
      </c>
      <c r="B44" s="60"/>
      <c r="C44" s="107" t="s">
        <v>20</v>
      </c>
      <c r="D44" s="108"/>
      <c r="E44" s="108"/>
      <c r="F44" s="108"/>
      <c r="G44" s="109"/>
      <c r="H44" s="72">
        <f>2.67*J46*J47</f>
        <v>46464.408000000003</v>
      </c>
    </row>
    <row r="45" spans="1:16" ht="28.5" customHeight="1" x14ac:dyDescent="0.25">
      <c r="A45" s="59" t="s">
        <v>80</v>
      </c>
      <c r="B45" s="60"/>
      <c r="C45" s="107" t="s">
        <v>21</v>
      </c>
      <c r="D45" s="108"/>
      <c r="E45" s="108"/>
      <c r="F45" s="108"/>
      <c r="G45" s="109"/>
      <c r="H45" s="72">
        <f>0.14*J46*J47</f>
        <v>2436.3360000000002</v>
      </c>
    </row>
    <row r="46" spans="1:16" ht="27" customHeight="1" x14ac:dyDescent="0.25">
      <c r="A46" s="53" t="s">
        <v>81</v>
      </c>
      <c r="B46" s="54"/>
      <c r="C46" s="107" t="s">
        <v>22</v>
      </c>
      <c r="D46" s="108"/>
      <c r="E46" s="108"/>
      <c r="F46" s="108"/>
      <c r="G46" s="109"/>
      <c r="H46" s="72">
        <f>0.02*J46*J47</f>
        <v>348.048</v>
      </c>
      <c r="J46" s="73">
        <v>1450.2</v>
      </c>
    </row>
    <row r="47" spans="1:16" ht="15" customHeight="1" x14ac:dyDescent="0.25">
      <c r="A47" s="59" t="s">
        <v>81</v>
      </c>
      <c r="B47" s="60"/>
      <c r="C47" s="107" t="s">
        <v>23</v>
      </c>
      <c r="D47" s="108"/>
      <c r="E47" s="108"/>
      <c r="F47" s="108"/>
      <c r="G47" s="109"/>
      <c r="H47" s="72">
        <f>0.02*J46*J47</f>
        <v>348.048</v>
      </c>
      <c r="J47" s="73">
        <v>12</v>
      </c>
    </row>
    <row r="48" spans="1:16" ht="15" customHeight="1" x14ac:dyDescent="0.25">
      <c r="A48" s="53" t="s">
        <v>82</v>
      </c>
      <c r="B48" s="54"/>
      <c r="C48" s="107" t="s">
        <v>3</v>
      </c>
      <c r="D48" s="108"/>
      <c r="E48" s="108"/>
      <c r="F48" s="108"/>
      <c r="G48" s="109"/>
      <c r="H48" s="72">
        <f>0.45*J46*J47</f>
        <v>7831.08</v>
      </c>
    </row>
    <row r="49" spans="1:12" ht="15" customHeight="1" x14ac:dyDescent="0.25">
      <c r="A49" s="59" t="s">
        <v>83</v>
      </c>
      <c r="B49" s="60"/>
      <c r="C49" s="107" t="s">
        <v>25</v>
      </c>
      <c r="D49" s="108"/>
      <c r="E49" s="108"/>
      <c r="F49" s="108"/>
      <c r="G49" s="109"/>
      <c r="H49" s="72">
        <f>0.04*J46*J47</f>
        <v>696.096</v>
      </c>
    </row>
    <row r="50" spans="1:12" ht="27" customHeight="1" x14ac:dyDescent="0.25">
      <c r="A50" s="53" t="s">
        <v>84</v>
      </c>
      <c r="B50" s="54"/>
      <c r="C50" s="148" t="s">
        <v>26</v>
      </c>
      <c r="D50" s="149"/>
      <c r="E50" s="149"/>
      <c r="F50" s="149"/>
      <c r="G50" s="150"/>
      <c r="H50" s="72">
        <f>1.11*J46*J47</f>
        <v>19316.664000000004</v>
      </c>
    </row>
    <row r="51" spans="1:12" ht="15.75" customHeight="1" x14ac:dyDescent="0.25">
      <c r="A51" s="59" t="s">
        <v>85</v>
      </c>
      <c r="B51" s="60"/>
      <c r="C51" s="107" t="s">
        <v>52</v>
      </c>
      <c r="D51" s="108"/>
      <c r="E51" s="108"/>
      <c r="F51" s="108"/>
      <c r="G51" s="109"/>
      <c r="H51" s="72">
        <f>0.17*J46*J47</f>
        <v>2958.4080000000004</v>
      </c>
    </row>
    <row r="52" spans="1:12" ht="15" customHeight="1" x14ac:dyDescent="0.25">
      <c r="A52" s="53" t="s">
        <v>86</v>
      </c>
      <c r="B52" s="54"/>
      <c r="C52" s="107" t="s">
        <v>6</v>
      </c>
      <c r="D52" s="108"/>
      <c r="E52" s="108"/>
      <c r="F52" s="108"/>
      <c r="G52" s="109"/>
      <c r="H52" s="72">
        <v>0</v>
      </c>
    </row>
    <row r="53" spans="1:12" ht="16.5" customHeight="1" x14ac:dyDescent="0.25">
      <c r="A53" s="59" t="s">
        <v>87</v>
      </c>
      <c r="B53" s="60"/>
      <c r="C53" s="107" t="s">
        <v>28</v>
      </c>
      <c r="D53" s="108"/>
      <c r="E53" s="108"/>
      <c r="F53" s="108"/>
      <c r="G53" s="109"/>
      <c r="H53" s="72">
        <f>0.28*J46*J47</f>
        <v>4872.6720000000005</v>
      </c>
    </row>
    <row r="54" spans="1:12" ht="15" customHeight="1" x14ac:dyDescent="0.25">
      <c r="A54" s="53" t="s">
        <v>88</v>
      </c>
      <c r="B54" s="54"/>
      <c r="C54" s="107" t="s">
        <v>51</v>
      </c>
      <c r="D54" s="108"/>
      <c r="E54" s="108"/>
      <c r="F54" s="108"/>
      <c r="G54" s="109"/>
      <c r="H54" s="72">
        <f>0.11*J46*J47</f>
        <v>1914.2640000000001</v>
      </c>
    </row>
    <row r="55" spans="1:12" ht="27.75" customHeight="1" x14ac:dyDescent="0.25">
      <c r="A55" s="59" t="s">
        <v>89</v>
      </c>
      <c r="B55" s="60"/>
      <c r="C55" s="107" t="s">
        <v>30</v>
      </c>
      <c r="D55" s="108"/>
      <c r="E55" s="108"/>
      <c r="F55" s="108"/>
      <c r="G55" s="109"/>
      <c r="H55" s="72">
        <f>2.17*J46*J47</f>
        <v>37763.207999999999</v>
      </c>
    </row>
    <row r="56" spans="1:12" ht="27" customHeight="1" x14ac:dyDescent="0.25">
      <c r="A56" s="53" t="s">
        <v>90</v>
      </c>
      <c r="B56" s="54"/>
      <c r="C56" s="107" t="s">
        <v>31</v>
      </c>
      <c r="D56" s="108"/>
      <c r="E56" s="108"/>
      <c r="F56" s="108"/>
      <c r="G56" s="109"/>
      <c r="H56" s="72">
        <f>1.13*J46*J47</f>
        <v>19664.712</v>
      </c>
    </row>
    <row r="57" spans="1:12" ht="15" customHeight="1" x14ac:dyDescent="0.25">
      <c r="A57" s="61" t="s">
        <v>91</v>
      </c>
      <c r="B57" s="62"/>
      <c r="C57" s="145" t="s">
        <v>119</v>
      </c>
      <c r="D57" s="146"/>
      <c r="E57" s="146"/>
      <c r="F57" s="146"/>
      <c r="G57" s="147"/>
      <c r="H57" s="65">
        <f>4.64*J46*J47</f>
        <v>80747.135999999999</v>
      </c>
    </row>
    <row r="58" spans="1:12" ht="15" customHeight="1" x14ac:dyDescent="0.25">
      <c r="A58" s="104" t="s">
        <v>32</v>
      </c>
      <c r="B58" s="105"/>
      <c r="C58" s="105"/>
      <c r="D58" s="105"/>
      <c r="E58" s="105"/>
      <c r="F58" s="105"/>
      <c r="G58" s="106"/>
      <c r="H58" s="67">
        <f>SUM(H44:H57)</f>
        <v>225361.08000000002</v>
      </c>
    </row>
    <row r="59" spans="1:12" ht="15" customHeight="1" x14ac:dyDescent="0.25">
      <c r="A59" s="104" t="s">
        <v>6</v>
      </c>
      <c r="B59" s="105"/>
      <c r="C59" s="105"/>
      <c r="D59" s="105"/>
      <c r="E59" s="105"/>
      <c r="F59" s="105"/>
      <c r="G59" s="106"/>
      <c r="H59" s="67"/>
    </row>
    <row r="61" spans="1:12" ht="15" customHeight="1" x14ac:dyDescent="0.25">
      <c r="A61" s="113" t="s">
        <v>93</v>
      </c>
      <c r="B61" s="113"/>
      <c r="C61" s="113"/>
      <c r="D61" s="113"/>
      <c r="E61" s="113"/>
      <c r="F61" s="113"/>
      <c r="G61" s="113"/>
      <c r="H61" s="113"/>
    </row>
    <row r="62" spans="1:12" ht="15" customHeight="1" x14ac:dyDescent="0.25">
      <c r="A62" s="122"/>
      <c r="B62" s="123"/>
      <c r="C62" s="123"/>
      <c r="D62" s="124"/>
      <c r="E62" s="104" t="s">
        <v>121</v>
      </c>
      <c r="F62" s="105"/>
      <c r="G62" s="105"/>
      <c r="H62" s="106"/>
      <c r="I62" s="104" t="s">
        <v>122</v>
      </c>
      <c r="J62" s="106"/>
      <c r="K62" s="104" t="s">
        <v>123</v>
      </c>
      <c r="L62" s="106"/>
    </row>
    <row r="63" spans="1:12" ht="16.5" customHeight="1" x14ac:dyDescent="0.25">
      <c r="A63" s="125" t="s">
        <v>94</v>
      </c>
      <c r="B63" s="125"/>
      <c r="C63" s="125"/>
      <c r="D63" s="125"/>
      <c r="E63" s="50" t="s">
        <v>95</v>
      </c>
      <c r="F63" s="50" t="s">
        <v>96</v>
      </c>
      <c r="G63" s="50" t="s">
        <v>97</v>
      </c>
      <c r="H63" s="66" t="s">
        <v>98</v>
      </c>
      <c r="I63" s="50" t="s">
        <v>95</v>
      </c>
      <c r="J63" s="66" t="s">
        <v>96</v>
      </c>
      <c r="K63" s="66" t="s">
        <v>95</v>
      </c>
      <c r="L63" s="76" t="s">
        <v>96</v>
      </c>
    </row>
    <row r="64" spans="1:12" x14ac:dyDescent="0.25">
      <c r="A64" s="121" t="s">
        <v>99</v>
      </c>
      <c r="B64" s="121"/>
      <c r="C64" s="121"/>
      <c r="D64" s="121"/>
      <c r="E64" s="49">
        <f t="shared" ref="E64:E68" si="0">I64+K64</f>
        <v>229547.51999999999</v>
      </c>
      <c r="F64" s="49">
        <f>J64+L64</f>
        <v>232476.41</v>
      </c>
      <c r="G64" s="65">
        <f>H58</f>
        <v>225361.08000000002</v>
      </c>
      <c r="H64" s="65">
        <f>F64-G64</f>
        <v>7115.3299999999872</v>
      </c>
      <c r="I64" s="65">
        <v>216748.79999999999</v>
      </c>
      <c r="J64" s="65">
        <v>219677.69</v>
      </c>
      <c r="K64" s="65">
        <f>13.2*M66*M67</f>
        <v>12798.72</v>
      </c>
      <c r="L64" s="65">
        <f>K64</f>
        <v>12798.72</v>
      </c>
    </row>
    <row r="65" spans="1:14" ht="12" customHeight="1" x14ac:dyDescent="0.25">
      <c r="A65" s="110" t="s">
        <v>100</v>
      </c>
      <c r="B65" s="111"/>
      <c r="C65" s="111"/>
      <c r="D65" s="112"/>
      <c r="E65" s="49">
        <f t="shared" si="0"/>
        <v>82835.296000000002</v>
      </c>
      <c r="F65" s="49">
        <f>J65+L65</f>
        <v>83881.396000000008</v>
      </c>
      <c r="G65" s="49">
        <f>H14</f>
        <v>225512.57199999999</v>
      </c>
      <c r="H65" s="65">
        <f>F65-G65</f>
        <v>-141631.17599999998</v>
      </c>
      <c r="I65" s="49">
        <v>78220</v>
      </c>
      <c r="J65" s="65">
        <v>79266.100000000006</v>
      </c>
      <c r="K65" s="65">
        <f>4.76*M66*M67</f>
        <v>4615.2959999999994</v>
      </c>
      <c r="L65" s="65">
        <f>K65</f>
        <v>4615.2959999999994</v>
      </c>
    </row>
    <row r="66" spans="1:14" ht="27" customHeight="1" x14ac:dyDescent="0.25">
      <c r="A66" s="121" t="s">
        <v>101</v>
      </c>
      <c r="B66" s="121"/>
      <c r="C66" s="121"/>
      <c r="D66" s="121"/>
      <c r="E66" s="49">
        <f t="shared" si="0"/>
        <v>27321.552</v>
      </c>
      <c r="F66" s="49">
        <f>J66+L66</f>
        <v>27348.612000000001</v>
      </c>
      <c r="G66" s="49">
        <f>H25</f>
        <v>83648.419999999984</v>
      </c>
      <c r="H66" s="65">
        <f>F66-G66</f>
        <v>-56299.807999999983</v>
      </c>
      <c r="I66" s="49">
        <v>25799.279999999999</v>
      </c>
      <c r="J66" s="65">
        <v>25826.34</v>
      </c>
      <c r="K66" s="65">
        <f>1.57*M66*M67</f>
        <v>1522.2719999999999</v>
      </c>
      <c r="L66" s="65">
        <f>K66</f>
        <v>1522.2719999999999</v>
      </c>
      <c r="M66" s="51">
        <v>80.8</v>
      </c>
    </row>
    <row r="67" spans="1:14" ht="15.75" customHeight="1" x14ac:dyDescent="0.25">
      <c r="A67" s="121" t="s">
        <v>102</v>
      </c>
      <c r="B67" s="121"/>
      <c r="C67" s="121"/>
      <c r="D67" s="121"/>
      <c r="E67" s="49">
        <f t="shared" si="0"/>
        <v>50989.368000000002</v>
      </c>
      <c r="F67" s="49">
        <f>J67+L67</f>
        <v>51036.688000000002</v>
      </c>
      <c r="G67" s="49">
        <f>H35</f>
        <v>46516.524000000005</v>
      </c>
      <c r="H67" s="65">
        <f>F67-G67</f>
        <v>4520.163999999997</v>
      </c>
      <c r="I67" s="49">
        <v>48148.44</v>
      </c>
      <c r="J67" s="65">
        <v>48195.76</v>
      </c>
      <c r="K67" s="65">
        <f>2.93*M66*M67</f>
        <v>2840.9279999999999</v>
      </c>
      <c r="L67" s="65">
        <f>K67</f>
        <v>2840.9279999999999</v>
      </c>
      <c r="M67" s="51">
        <v>12</v>
      </c>
    </row>
    <row r="68" spans="1:14" ht="25.5" customHeight="1" x14ac:dyDescent="0.25">
      <c r="A68" s="121" t="s">
        <v>104</v>
      </c>
      <c r="B68" s="121"/>
      <c r="C68" s="121"/>
      <c r="D68" s="121"/>
      <c r="E68" s="49">
        <f t="shared" si="0"/>
        <v>24363.359999999997</v>
      </c>
      <c r="F68" s="49">
        <f>J68+L68</f>
        <v>24425.8</v>
      </c>
      <c r="G68" s="49">
        <f>H41</f>
        <v>11137.536</v>
      </c>
      <c r="H68" s="65">
        <f>F68-G68</f>
        <v>13288.263999999999</v>
      </c>
      <c r="I68" s="49">
        <v>23005.919999999998</v>
      </c>
      <c r="J68" s="65">
        <v>23068.36</v>
      </c>
      <c r="K68" s="65">
        <f>1.4*M66*M67</f>
        <v>1357.4399999999998</v>
      </c>
      <c r="L68" s="65">
        <f>K68</f>
        <v>1357.4399999999998</v>
      </c>
    </row>
    <row r="69" spans="1:14" s="64" customFormat="1" ht="24.75" customHeight="1" x14ac:dyDescent="0.25">
      <c r="A69" s="110" t="s">
        <v>130</v>
      </c>
      <c r="B69" s="111"/>
      <c r="C69" s="111"/>
      <c r="D69" s="112"/>
      <c r="E69" s="63">
        <f>I69</f>
        <v>3291.95</v>
      </c>
      <c r="F69" s="63">
        <f>J69</f>
        <v>2922.26</v>
      </c>
      <c r="G69" s="63">
        <f>E69</f>
        <v>3291.95</v>
      </c>
      <c r="H69" s="65">
        <f>F69-G69</f>
        <v>-369.6899999999996</v>
      </c>
      <c r="I69" s="63">
        <v>3291.95</v>
      </c>
      <c r="J69" s="65">
        <v>2922.26</v>
      </c>
      <c r="K69" s="65">
        <v>0</v>
      </c>
      <c r="L69" s="65">
        <v>0</v>
      </c>
    </row>
    <row r="70" spans="1:14" ht="24.75" customHeight="1" x14ac:dyDescent="0.25">
      <c r="A70" s="121" t="s">
        <v>131</v>
      </c>
      <c r="B70" s="121"/>
      <c r="C70" s="121"/>
      <c r="D70" s="121"/>
      <c r="E70" s="49">
        <f>I70</f>
        <v>7467.69</v>
      </c>
      <c r="F70" s="49">
        <f>J70</f>
        <v>6417.71</v>
      </c>
      <c r="G70" s="49">
        <f>E70</f>
        <v>7467.69</v>
      </c>
      <c r="H70" s="65">
        <f>F70-G70</f>
        <v>-1049.9799999999996</v>
      </c>
      <c r="I70" s="49">
        <v>7467.69</v>
      </c>
      <c r="J70" s="65">
        <v>6417.71</v>
      </c>
      <c r="K70" s="65">
        <v>0</v>
      </c>
      <c r="L70" s="65">
        <v>0</v>
      </c>
      <c r="N70" s="51">
        <v>0.01</v>
      </c>
    </row>
    <row r="71" spans="1:14" ht="15" customHeight="1" x14ac:dyDescent="0.25">
      <c r="A71" s="110" t="s">
        <v>105</v>
      </c>
      <c r="B71" s="111"/>
      <c r="C71" s="111"/>
      <c r="D71" s="112"/>
      <c r="E71" s="49">
        <f t="shared" ref="E71:L71" si="1">SUM(E64:E70)</f>
        <v>425816.73600000003</v>
      </c>
      <c r="F71" s="49">
        <f t="shared" si="1"/>
        <v>428508.87600000005</v>
      </c>
      <c r="G71" s="65">
        <f t="shared" si="1"/>
        <v>602935.77199999976</v>
      </c>
      <c r="H71" s="65">
        <f>SUM(H64:H70)</f>
        <v>-174426.89600000001</v>
      </c>
      <c r="I71" s="65">
        <f t="shared" si="1"/>
        <v>402682.07999999996</v>
      </c>
      <c r="J71" s="65">
        <f t="shared" si="1"/>
        <v>405374.22000000009</v>
      </c>
      <c r="K71" s="65">
        <f t="shared" si="1"/>
        <v>23134.655999999999</v>
      </c>
      <c r="L71" s="65">
        <f t="shared" si="1"/>
        <v>23134.655999999999</v>
      </c>
    </row>
    <row r="72" spans="1:14" ht="40.5" customHeight="1" x14ac:dyDescent="0.25">
      <c r="A72" s="110" t="s">
        <v>106</v>
      </c>
      <c r="B72" s="111"/>
      <c r="C72" s="111"/>
      <c r="D72" s="112"/>
      <c r="E72" s="49"/>
      <c r="F72" s="49"/>
      <c r="G72" s="49">
        <f>F71/100</f>
        <v>4285.0887600000005</v>
      </c>
      <c r="H72" s="65">
        <f>F72-G72</f>
        <v>-4285.0887600000005</v>
      </c>
      <c r="I72" s="49"/>
      <c r="J72" s="65"/>
      <c r="K72" s="65"/>
      <c r="L72" s="65"/>
    </row>
    <row r="73" spans="1:14" ht="14.25" customHeight="1" x14ac:dyDescent="0.25">
      <c r="A73" s="121" t="s">
        <v>107</v>
      </c>
      <c r="B73" s="121"/>
      <c r="C73" s="121"/>
      <c r="D73" s="121"/>
      <c r="E73" s="49">
        <f>SUM(E71)</f>
        <v>425816.73600000003</v>
      </c>
      <c r="F73" s="49">
        <f>SUM(F71)</f>
        <v>428508.87600000005</v>
      </c>
      <c r="G73" s="65">
        <f>SUM(G71:G72)</f>
        <v>607220.86075999972</v>
      </c>
      <c r="H73" s="65">
        <f>H71</f>
        <v>-174426.89600000001</v>
      </c>
      <c r="I73" s="49"/>
      <c r="J73" s="65"/>
      <c r="K73" s="65"/>
      <c r="L73" s="65"/>
    </row>
    <row r="74" spans="1:14" x14ac:dyDescent="0.25">
      <c r="A74" s="128" t="s">
        <v>124</v>
      </c>
      <c r="B74" s="128"/>
      <c r="C74" s="128"/>
      <c r="D74" s="128"/>
      <c r="E74" s="128"/>
      <c r="F74" s="128"/>
      <c r="G74" s="128"/>
      <c r="H74" s="128"/>
      <c r="I74" s="118">
        <v>0.91</v>
      </c>
      <c r="J74" s="119"/>
      <c r="K74" s="118">
        <v>1</v>
      </c>
      <c r="L74" s="119"/>
    </row>
    <row r="75" spans="1:14" x14ac:dyDescent="0.25">
      <c r="A75" s="120" t="s">
        <v>129</v>
      </c>
      <c r="B75" s="120"/>
      <c r="C75" s="120"/>
      <c r="D75" s="120"/>
      <c r="E75" s="120"/>
      <c r="F75" s="120"/>
      <c r="G75" s="120"/>
      <c r="H75" s="65">
        <f>H73</f>
        <v>-174426.89600000001</v>
      </c>
      <c r="I75" s="49"/>
      <c r="J75" s="65"/>
      <c r="K75" s="65"/>
      <c r="L75" s="65"/>
    </row>
    <row r="76" spans="1:14" s="64" customFormat="1" x14ac:dyDescent="0.25">
      <c r="A76" s="129" t="s">
        <v>128</v>
      </c>
      <c r="B76" s="130"/>
      <c r="C76" s="130"/>
      <c r="D76" s="130"/>
      <c r="E76" s="130"/>
      <c r="F76" s="130"/>
      <c r="G76" s="131"/>
      <c r="H76" s="65">
        <v>-21387.01</v>
      </c>
      <c r="I76" s="63"/>
      <c r="J76" s="65"/>
      <c r="K76" s="65"/>
      <c r="L76" s="65"/>
    </row>
    <row r="77" spans="1:14" ht="18" customHeight="1" x14ac:dyDescent="0.25">
      <c r="A77" s="120" t="s">
        <v>110</v>
      </c>
      <c r="B77" s="120"/>
      <c r="C77" s="120"/>
      <c r="D77" s="120"/>
      <c r="E77" s="120"/>
      <c r="F77" s="120"/>
      <c r="G77" s="120"/>
      <c r="H77" s="65">
        <v>40091.85</v>
      </c>
      <c r="I77" s="49"/>
      <c r="J77" s="65"/>
      <c r="K77" s="65"/>
      <c r="L77" s="65"/>
    </row>
    <row r="80" spans="1:14" x14ac:dyDescent="0.25">
      <c r="A80" s="126"/>
      <c r="B80" s="126"/>
      <c r="C80" s="126"/>
      <c r="D80" s="126"/>
      <c r="E80" s="126"/>
      <c r="F80" s="127"/>
      <c r="G80" s="127"/>
      <c r="H80" s="127"/>
    </row>
  </sheetData>
  <mergeCells count="83">
    <mergeCell ref="C20:G20"/>
    <mergeCell ref="C21:G21"/>
    <mergeCell ref="C29:G29"/>
    <mergeCell ref="C28:G28"/>
    <mergeCell ref="C23:G23"/>
    <mergeCell ref="A40:B41"/>
    <mergeCell ref="C57:G57"/>
    <mergeCell ref="C47:G47"/>
    <mergeCell ref="C48:G48"/>
    <mergeCell ref="C49:G49"/>
    <mergeCell ref="C50:G50"/>
    <mergeCell ref="C56:G56"/>
    <mergeCell ref="C51:G51"/>
    <mergeCell ref="C52:G52"/>
    <mergeCell ref="C53:G53"/>
    <mergeCell ref="A1:H1"/>
    <mergeCell ref="A4:H4"/>
    <mergeCell ref="C13:G13"/>
    <mergeCell ref="A14:G14"/>
    <mergeCell ref="C5:G5"/>
    <mergeCell ref="C3:G3"/>
    <mergeCell ref="C7:G7"/>
    <mergeCell ref="C6:G6"/>
    <mergeCell ref="C10:G10"/>
    <mergeCell ref="C8:G8"/>
    <mergeCell ref="C11:G11"/>
    <mergeCell ref="C9:G9"/>
    <mergeCell ref="C12:G12"/>
    <mergeCell ref="A2:H2"/>
    <mergeCell ref="A3:B3"/>
    <mergeCell ref="A80:E80"/>
    <mergeCell ref="F80:H80"/>
    <mergeCell ref="A70:D70"/>
    <mergeCell ref="A71:D71"/>
    <mergeCell ref="A73:D73"/>
    <mergeCell ref="A72:D72"/>
    <mergeCell ref="A74:H74"/>
    <mergeCell ref="A75:G75"/>
    <mergeCell ref="A76:G76"/>
    <mergeCell ref="K62:L62"/>
    <mergeCell ref="I74:J74"/>
    <mergeCell ref="K74:L74"/>
    <mergeCell ref="A77:G77"/>
    <mergeCell ref="A68:D68"/>
    <mergeCell ref="A64:D64"/>
    <mergeCell ref="A65:D65"/>
    <mergeCell ref="A66:D66"/>
    <mergeCell ref="A67:D67"/>
    <mergeCell ref="A62:D62"/>
    <mergeCell ref="A63:D63"/>
    <mergeCell ref="A69:D69"/>
    <mergeCell ref="E62:H62"/>
    <mergeCell ref="A61:H61"/>
    <mergeCell ref="C24:G24"/>
    <mergeCell ref="A43:H43"/>
    <mergeCell ref="I62:J62"/>
    <mergeCell ref="C55:G55"/>
    <mergeCell ref="C46:G46"/>
    <mergeCell ref="C40:G40"/>
    <mergeCell ref="C25:G25"/>
    <mergeCell ref="C26:G26"/>
    <mergeCell ref="C34:G34"/>
    <mergeCell ref="C36:G36"/>
    <mergeCell ref="C27:G27"/>
    <mergeCell ref="C32:G32"/>
    <mergeCell ref="C30:G30"/>
    <mergeCell ref="C37:G37"/>
    <mergeCell ref="A15:H15"/>
    <mergeCell ref="C35:G35"/>
    <mergeCell ref="A59:G59"/>
    <mergeCell ref="A42:G42"/>
    <mergeCell ref="C44:G44"/>
    <mergeCell ref="C45:G45"/>
    <mergeCell ref="C54:G54"/>
    <mergeCell ref="C16:G16"/>
    <mergeCell ref="C17:G17"/>
    <mergeCell ref="C31:G31"/>
    <mergeCell ref="C39:G39"/>
    <mergeCell ref="C38:G38"/>
    <mergeCell ref="C18:G18"/>
    <mergeCell ref="A58:G58"/>
    <mergeCell ref="C22:G22"/>
    <mergeCell ref="C19:G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81" t="s">
        <v>65</v>
      </c>
      <c r="B1" s="181"/>
      <c r="C1" s="181"/>
      <c r="D1" s="181"/>
      <c r="E1" s="181"/>
      <c r="F1" s="181"/>
      <c r="G1" s="181"/>
      <c r="H1" s="181"/>
      <c r="I1" s="31"/>
      <c r="J1" s="31"/>
      <c r="K1" s="31"/>
      <c r="L1" s="31"/>
    </row>
    <row r="2" spans="1:12" ht="36" customHeight="1" x14ac:dyDescent="0.25">
      <c r="A2" s="182" t="s">
        <v>66</v>
      </c>
      <c r="B2" s="182"/>
      <c r="C2" s="182"/>
      <c r="D2" s="182"/>
      <c r="E2" s="182"/>
      <c r="F2" s="182"/>
      <c r="G2" s="182"/>
      <c r="H2" s="183"/>
    </row>
    <row r="3" spans="1:12" ht="27" customHeight="1" x14ac:dyDescent="0.25">
      <c r="A3" s="165" t="s">
        <v>111</v>
      </c>
      <c r="B3" s="167"/>
      <c r="C3" s="184" t="s">
        <v>92</v>
      </c>
      <c r="D3" s="185"/>
      <c r="E3" s="185"/>
      <c r="F3" s="185"/>
      <c r="G3" s="186"/>
      <c r="H3" s="28" t="s">
        <v>67</v>
      </c>
    </row>
    <row r="4" spans="1:12" ht="27" customHeight="1" x14ac:dyDescent="0.25">
      <c r="A4" s="176" t="s">
        <v>9</v>
      </c>
      <c r="B4" s="176"/>
      <c r="C4" s="176"/>
      <c r="D4" s="176"/>
      <c r="E4" s="176"/>
      <c r="F4" s="176"/>
      <c r="G4" s="176"/>
      <c r="H4" s="177"/>
    </row>
    <row r="5" spans="1:12" ht="24.75" customHeight="1" x14ac:dyDescent="0.25">
      <c r="A5" s="34" t="s">
        <v>68</v>
      </c>
      <c r="B5" s="41"/>
      <c r="C5" s="159" t="s">
        <v>8</v>
      </c>
      <c r="D5" s="160"/>
      <c r="E5" s="160"/>
      <c r="F5" s="160"/>
      <c r="G5" s="161"/>
      <c r="H5" s="37"/>
    </row>
    <row r="6" spans="1:12" ht="15" customHeight="1" x14ac:dyDescent="0.25">
      <c r="A6" s="34" t="s">
        <v>69</v>
      </c>
      <c r="B6" s="41"/>
      <c r="C6" s="178" t="s">
        <v>64</v>
      </c>
      <c r="D6" s="179"/>
      <c r="E6" s="179"/>
      <c r="F6" s="179"/>
      <c r="G6" s="180"/>
      <c r="H6" s="28"/>
    </row>
    <row r="7" spans="1:12" x14ac:dyDescent="0.25">
      <c r="A7" s="33"/>
      <c r="B7" s="38"/>
      <c r="C7" s="170"/>
      <c r="D7" s="171"/>
      <c r="E7" s="171"/>
      <c r="F7" s="171"/>
      <c r="G7" s="172"/>
      <c r="H7" s="28"/>
    </row>
    <row r="8" spans="1:12" x14ac:dyDescent="0.25">
      <c r="A8" s="33"/>
      <c r="B8" s="38"/>
      <c r="C8" s="170"/>
      <c r="D8" s="171"/>
      <c r="E8" s="171"/>
      <c r="F8" s="171"/>
      <c r="G8" s="172"/>
      <c r="H8" s="28"/>
    </row>
    <row r="9" spans="1:12" x14ac:dyDescent="0.25">
      <c r="A9" s="33"/>
      <c r="B9" s="38"/>
      <c r="C9" s="170"/>
      <c r="D9" s="171"/>
      <c r="E9" s="171"/>
      <c r="F9" s="171"/>
      <c r="G9" s="172"/>
      <c r="H9" s="28"/>
    </row>
    <row r="10" spans="1:12" x14ac:dyDescent="0.25">
      <c r="A10" s="33"/>
      <c r="B10" s="38"/>
      <c r="C10" s="170"/>
      <c r="D10" s="171"/>
      <c r="E10" s="171"/>
      <c r="F10" s="171"/>
      <c r="G10" s="172"/>
      <c r="H10" s="28"/>
    </row>
    <row r="11" spans="1:12" x14ac:dyDescent="0.25">
      <c r="A11" s="33"/>
      <c r="B11" s="38"/>
      <c r="C11" s="170"/>
      <c r="D11" s="171"/>
      <c r="E11" s="171"/>
      <c r="F11" s="171"/>
      <c r="G11" s="172"/>
      <c r="H11" s="28"/>
    </row>
    <row r="12" spans="1:12" x14ac:dyDescent="0.25">
      <c r="A12" s="33"/>
      <c r="B12" s="38"/>
      <c r="C12" s="170"/>
      <c r="D12" s="171"/>
      <c r="E12" s="171"/>
      <c r="F12" s="171"/>
      <c r="G12" s="172"/>
      <c r="H12" s="28"/>
    </row>
    <row r="13" spans="1:12" x14ac:dyDescent="0.25">
      <c r="A13" s="33"/>
      <c r="B13" s="38"/>
      <c r="C13" s="170"/>
      <c r="D13" s="171"/>
      <c r="E13" s="171"/>
      <c r="F13" s="171"/>
      <c r="G13" s="172"/>
      <c r="H13" s="28"/>
    </row>
    <row r="14" spans="1:12" x14ac:dyDescent="0.25">
      <c r="A14" s="33"/>
      <c r="B14" s="38"/>
      <c r="C14" s="170"/>
      <c r="D14" s="171"/>
      <c r="E14" s="171"/>
      <c r="F14" s="171"/>
      <c r="G14" s="172"/>
      <c r="H14" s="28"/>
    </row>
    <row r="15" spans="1:12" x14ac:dyDescent="0.25">
      <c r="A15" s="33"/>
      <c r="B15" s="38"/>
      <c r="C15" s="170"/>
      <c r="D15" s="171"/>
      <c r="E15" s="171"/>
      <c r="F15" s="171"/>
      <c r="G15" s="172"/>
      <c r="H15" s="28"/>
    </row>
    <row r="16" spans="1:12" x14ac:dyDescent="0.25">
      <c r="A16" s="33"/>
      <c r="B16" s="38"/>
      <c r="C16" s="170"/>
      <c r="D16" s="171"/>
      <c r="E16" s="171"/>
      <c r="F16" s="171"/>
      <c r="G16" s="172"/>
      <c r="H16" s="28"/>
    </row>
    <row r="17" spans="1:8" x14ac:dyDescent="0.25">
      <c r="A17" s="34" t="s">
        <v>70</v>
      </c>
      <c r="B17" s="41"/>
      <c r="C17" s="155" t="s">
        <v>59</v>
      </c>
      <c r="D17" s="156"/>
      <c r="E17" s="156"/>
      <c r="F17" s="156"/>
      <c r="G17" s="157"/>
      <c r="H17" s="27"/>
    </row>
    <row r="18" spans="1:8" x14ac:dyDescent="0.25">
      <c r="A18" s="165" t="s">
        <v>13</v>
      </c>
      <c r="B18" s="166"/>
      <c r="C18" s="166"/>
      <c r="D18" s="166"/>
      <c r="E18" s="166"/>
      <c r="F18" s="166"/>
      <c r="G18" s="167"/>
      <c r="H18" s="28"/>
    </row>
    <row r="19" spans="1:8" x14ac:dyDescent="0.25">
      <c r="A19" s="176" t="s">
        <v>71</v>
      </c>
      <c r="B19" s="176"/>
      <c r="C19" s="176"/>
      <c r="D19" s="176"/>
      <c r="E19" s="176"/>
      <c r="F19" s="176"/>
      <c r="G19" s="176"/>
      <c r="H19" s="177"/>
    </row>
    <row r="20" spans="1:8" x14ac:dyDescent="0.25">
      <c r="A20" s="34" t="s">
        <v>72</v>
      </c>
      <c r="B20" s="41"/>
      <c r="C20" s="155" t="s">
        <v>76</v>
      </c>
      <c r="D20" s="156"/>
      <c r="E20" s="156"/>
      <c r="F20" s="156"/>
      <c r="G20" s="157"/>
      <c r="H20" s="28" t="s">
        <v>67</v>
      </c>
    </row>
    <row r="21" spans="1:8" x14ac:dyDescent="0.25">
      <c r="A21" s="33"/>
      <c r="B21" s="38"/>
      <c r="C21" s="170"/>
      <c r="D21" s="171"/>
      <c r="E21" s="171"/>
      <c r="F21" s="171"/>
      <c r="G21" s="172"/>
      <c r="H21" s="28"/>
    </row>
    <row r="22" spans="1:8" x14ac:dyDescent="0.25">
      <c r="A22" s="33"/>
      <c r="B22" s="38"/>
      <c r="C22" s="170"/>
      <c r="D22" s="171"/>
      <c r="E22" s="171"/>
      <c r="F22" s="171"/>
      <c r="G22" s="172"/>
      <c r="H22" s="28"/>
    </row>
    <row r="23" spans="1:8" x14ac:dyDescent="0.25">
      <c r="A23" s="33"/>
      <c r="B23" s="38"/>
      <c r="C23" s="170"/>
      <c r="D23" s="171"/>
      <c r="E23" s="171"/>
      <c r="F23" s="171"/>
      <c r="G23" s="172"/>
      <c r="H23" s="28"/>
    </row>
    <row r="24" spans="1:8" x14ac:dyDescent="0.25">
      <c r="A24" s="34" t="s">
        <v>73</v>
      </c>
      <c r="B24" s="41"/>
      <c r="C24" s="155" t="s">
        <v>77</v>
      </c>
      <c r="D24" s="156"/>
      <c r="E24" s="156"/>
      <c r="F24" s="156"/>
      <c r="G24" s="157"/>
      <c r="H24" s="28"/>
    </row>
    <row r="25" spans="1:8" x14ac:dyDescent="0.25">
      <c r="A25" s="33"/>
      <c r="B25" s="38"/>
      <c r="C25" s="170"/>
      <c r="D25" s="171"/>
      <c r="E25" s="171"/>
      <c r="F25" s="171"/>
      <c r="G25" s="172"/>
      <c r="H25" s="28"/>
    </row>
    <row r="26" spans="1:8" x14ac:dyDescent="0.25">
      <c r="A26" s="33"/>
      <c r="B26" s="38"/>
      <c r="C26" s="170"/>
      <c r="D26" s="171"/>
      <c r="E26" s="171"/>
      <c r="F26" s="171"/>
      <c r="G26" s="172"/>
      <c r="H26" s="28"/>
    </row>
    <row r="27" spans="1:8" x14ac:dyDescent="0.25">
      <c r="A27" s="33"/>
      <c r="B27" s="38"/>
      <c r="C27" s="170"/>
      <c r="D27" s="171"/>
      <c r="E27" s="171"/>
      <c r="F27" s="171"/>
      <c r="G27" s="172"/>
      <c r="H27" s="28"/>
    </row>
    <row r="28" spans="1:8" x14ac:dyDescent="0.25">
      <c r="A28" s="34" t="s">
        <v>74</v>
      </c>
      <c r="B28" s="41"/>
      <c r="C28" s="155" t="s">
        <v>78</v>
      </c>
      <c r="D28" s="156"/>
      <c r="E28" s="156"/>
      <c r="F28" s="156"/>
      <c r="G28" s="157"/>
      <c r="H28" s="28"/>
    </row>
    <row r="29" spans="1:8" x14ac:dyDescent="0.25">
      <c r="A29" s="33"/>
      <c r="B29" s="38"/>
      <c r="C29" s="170"/>
      <c r="D29" s="171"/>
      <c r="E29" s="171"/>
      <c r="F29" s="171"/>
      <c r="G29" s="172"/>
      <c r="H29" s="28"/>
    </row>
    <row r="30" spans="1:8" x14ac:dyDescent="0.25">
      <c r="A30" s="33"/>
      <c r="B30" s="38"/>
      <c r="C30" s="170"/>
      <c r="D30" s="171"/>
      <c r="E30" s="171"/>
      <c r="F30" s="171"/>
      <c r="G30" s="172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65" t="s">
        <v>18</v>
      </c>
      <c r="B33" s="166"/>
      <c r="C33" s="166"/>
      <c r="D33" s="166"/>
      <c r="E33" s="166"/>
      <c r="F33" s="166"/>
      <c r="G33" s="167"/>
      <c r="H33" s="35"/>
    </row>
    <row r="34" spans="1:8" x14ac:dyDescent="0.25">
      <c r="A34" s="173" t="s">
        <v>75</v>
      </c>
      <c r="B34" s="173"/>
      <c r="C34" s="174"/>
      <c r="D34" s="174"/>
      <c r="E34" s="174"/>
      <c r="F34" s="174"/>
      <c r="G34" s="174"/>
      <c r="H34" s="175"/>
    </row>
    <row r="35" spans="1:8" x14ac:dyDescent="0.25">
      <c r="A35" s="34" t="s">
        <v>79</v>
      </c>
      <c r="B35" s="41"/>
      <c r="C35" s="159" t="s">
        <v>20</v>
      </c>
      <c r="D35" s="160"/>
      <c r="E35" s="160"/>
      <c r="F35" s="160"/>
      <c r="G35" s="161"/>
      <c r="H35" s="28"/>
    </row>
    <row r="36" spans="1:8" x14ac:dyDescent="0.25">
      <c r="A36" s="34" t="s">
        <v>80</v>
      </c>
      <c r="B36" s="41"/>
      <c r="C36" s="159" t="s">
        <v>21</v>
      </c>
      <c r="D36" s="160"/>
      <c r="E36" s="160"/>
      <c r="F36" s="160"/>
      <c r="G36" s="161"/>
      <c r="H36" s="28"/>
    </row>
    <row r="37" spans="1:8" x14ac:dyDescent="0.25">
      <c r="A37" s="33" t="s">
        <v>81</v>
      </c>
      <c r="B37" s="38"/>
      <c r="C37" s="159" t="s">
        <v>22</v>
      </c>
      <c r="D37" s="160"/>
      <c r="E37" s="160"/>
      <c r="F37" s="160"/>
      <c r="G37" s="161"/>
      <c r="H37" s="28"/>
    </row>
    <row r="38" spans="1:8" x14ac:dyDescent="0.25">
      <c r="A38" s="34" t="s">
        <v>81</v>
      </c>
      <c r="B38" s="41"/>
      <c r="C38" s="159" t="s">
        <v>23</v>
      </c>
      <c r="D38" s="160"/>
      <c r="E38" s="160"/>
      <c r="F38" s="160"/>
      <c r="G38" s="161"/>
      <c r="H38" s="28"/>
    </row>
    <row r="39" spans="1:8" x14ac:dyDescent="0.25">
      <c r="A39" s="33" t="s">
        <v>82</v>
      </c>
      <c r="B39" s="38"/>
      <c r="C39" s="159" t="s">
        <v>3</v>
      </c>
      <c r="D39" s="160"/>
      <c r="E39" s="160"/>
      <c r="F39" s="160"/>
      <c r="G39" s="161"/>
      <c r="H39" s="28"/>
    </row>
    <row r="40" spans="1:8" x14ac:dyDescent="0.25">
      <c r="A40" s="34" t="s">
        <v>83</v>
      </c>
      <c r="B40" s="41"/>
      <c r="C40" s="159" t="s">
        <v>25</v>
      </c>
      <c r="D40" s="160"/>
      <c r="E40" s="160"/>
      <c r="F40" s="160"/>
      <c r="G40" s="161"/>
      <c r="H40" s="28"/>
    </row>
    <row r="41" spans="1:8" x14ac:dyDescent="0.25">
      <c r="A41" s="33" t="s">
        <v>84</v>
      </c>
      <c r="B41" s="38"/>
      <c r="C41" s="159" t="s">
        <v>26</v>
      </c>
      <c r="D41" s="160"/>
      <c r="E41" s="160"/>
      <c r="F41" s="160"/>
      <c r="G41" s="161"/>
      <c r="H41" s="28"/>
    </row>
    <row r="42" spans="1:8" x14ac:dyDescent="0.25">
      <c r="A42" s="34" t="s">
        <v>85</v>
      </c>
      <c r="B42" s="41"/>
      <c r="C42" s="159" t="s">
        <v>52</v>
      </c>
      <c r="D42" s="160"/>
      <c r="E42" s="160"/>
      <c r="F42" s="160"/>
      <c r="G42" s="161"/>
      <c r="H42" s="28"/>
    </row>
    <row r="43" spans="1:8" x14ac:dyDescent="0.25">
      <c r="A43" s="33" t="s">
        <v>86</v>
      </c>
      <c r="B43" s="38"/>
      <c r="C43" s="159" t="s">
        <v>6</v>
      </c>
      <c r="D43" s="160"/>
      <c r="E43" s="160"/>
      <c r="F43" s="160"/>
      <c r="G43" s="161"/>
      <c r="H43" s="28"/>
    </row>
    <row r="44" spans="1:8" x14ac:dyDescent="0.25">
      <c r="A44" s="34" t="s">
        <v>87</v>
      </c>
      <c r="B44" s="41"/>
      <c r="C44" s="159" t="s">
        <v>28</v>
      </c>
      <c r="D44" s="160"/>
      <c r="E44" s="160"/>
      <c r="F44" s="160"/>
      <c r="G44" s="161"/>
      <c r="H44" s="28"/>
    </row>
    <row r="45" spans="1:8" x14ac:dyDescent="0.25">
      <c r="A45" s="33" t="s">
        <v>88</v>
      </c>
      <c r="B45" s="38"/>
      <c r="C45" s="159" t="s">
        <v>51</v>
      </c>
      <c r="D45" s="160"/>
      <c r="E45" s="160"/>
      <c r="F45" s="160"/>
      <c r="G45" s="161"/>
      <c r="H45" s="28"/>
    </row>
    <row r="46" spans="1:8" x14ac:dyDescent="0.25">
      <c r="A46" s="34" t="s">
        <v>89</v>
      </c>
      <c r="B46" s="41"/>
      <c r="C46" s="159" t="s">
        <v>30</v>
      </c>
      <c r="D46" s="160"/>
      <c r="E46" s="160"/>
      <c r="F46" s="160"/>
      <c r="G46" s="161"/>
      <c r="H46" s="28"/>
    </row>
    <row r="47" spans="1:8" x14ac:dyDescent="0.25">
      <c r="A47" s="33" t="s">
        <v>90</v>
      </c>
      <c r="B47" s="38"/>
      <c r="C47" s="159" t="s">
        <v>31</v>
      </c>
      <c r="D47" s="160"/>
      <c r="E47" s="160"/>
      <c r="F47" s="160"/>
      <c r="G47" s="161"/>
      <c r="H47" s="28"/>
    </row>
    <row r="48" spans="1:8" ht="24" x14ac:dyDescent="0.25">
      <c r="A48" s="42" t="s">
        <v>91</v>
      </c>
      <c r="B48" s="43"/>
      <c r="C48" s="162" t="s">
        <v>57</v>
      </c>
      <c r="D48" s="163"/>
      <c r="E48" s="163"/>
      <c r="F48" s="163"/>
      <c r="G48" s="164"/>
      <c r="H48" s="28"/>
    </row>
    <row r="49" spans="1:8" x14ac:dyDescent="0.25">
      <c r="A49" s="165" t="s">
        <v>32</v>
      </c>
      <c r="B49" s="166"/>
      <c r="C49" s="166"/>
      <c r="D49" s="166"/>
      <c r="E49" s="166"/>
      <c r="F49" s="166"/>
      <c r="G49" s="167"/>
      <c r="H49" s="36"/>
    </row>
    <row r="51" spans="1:8" x14ac:dyDescent="0.25">
      <c r="A51" s="168" t="s">
        <v>93</v>
      </c>
      <c r="B51" s="168"/>
      <c r="C51" s="168"/>
      <c r="D51" s="168"/>
      <c r="E51" s="168"/>
      <c r="F51" s="168"/>
      <c r="G51" s="168"/>
      <c r="H51" s="168"/>
    </row>
    <row r="52" spans="1:8" x14ac:dyDescent="0.25">
      <c r="A52" s="169" t="s">
        <v>94</v>
      </c>
      <c r="B52" s="169"/>
      <c r="C52" s="169"/>
      <c r="D52" s="169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54" t="s">
        <v>99</v>
      </c>
      <c r="B53" s="154"/>
      <c r="C53" s="154"/>
      <c r="D53" s="154"/>
      <c r="E53" s="28"/>
      <c r="F53" s="28"/>
      <c r="G53" s="28"/>
      <c r="H53" s="28"/>
    </row>
    <row r="54" spans="1:8" x14ac:dyDescent="0.25">
      <c r="A54" s="154" t="s">
        <v>100</v>
      </c>
      <c r="B54" s="154"/>
      <c r="C54" s="154"/>
      <c r="D54" s="154"/>
      <c r="E54" s="28"/>
      <c r="F54" s="28"/>
      <c r="G54" s="28"/>
      <c r="H54" s="28"/>
    </row>
    <row r="55" spans="1:8" x14ac:dyDescent="0.25">
      <c r="A55" s="154" t="s">
        <v>101</v>
      </c>
      <c r="B55" s="154"/>
      <c r="C55" s="154"/>
      <c r="D55" s="154"/>
      <c r="E55" s="28"/>
      <c r="F55" s="28"/>
      <c r="G55" s="28"/>
      <c r="H55" s="28"/>
    </row>
    <row r="56" spans="1:8" x14ac:dyDescent="0.25">
      <c r="A56" s="154" t="s">
        <v>102</v>
      </c>
      <c r="B56" s="154"/>
      <c r="C56" s="154"/>
      <c r="D56" s="154"/>
      <c r="E56" s="28"/>
      <c r="F56" s="28"/>
      <c r="G56" s="28"/>
      <c r="H56" s="28"/>
    </row>
    <row r="57" spans="1:8" x14ac:dyDescent="0.25">
      <c r="A57" s="154" t="s">
        <v>103</v>
      </c>
      <c r="B57" s="154"/>
      <c r="C57" s="154"/>
      <c r="D57" s="154"/>
      <c r="E57" s="28"/>
      <c r="F57" s="28"/>
      <c r="G57" s="28"/>
      <c r="H57" s="28"/>
    </row>
    <row r="58" spans="1:8" x14ac:dyDescent="0.25">
      <c r="A58" s="154" t="s">
        <v>104</v>
      </c>
      <c r="B58" s="154"/>
      <c r="C58" s="154"/>
      <c r="D58" s="154"/>
      <c r="E58" s="28"/>
      <c r="F58" s="28"/>
      <c r="G58" s="28"/>
      <c r="H58" s="28"/>
    </row>
    <row r="59" spans="1:8" x14ac:dyDescent="0.25">
      <c r="A59" s="155" t="s">
        <v>105</v>
      </c>
      <c r="B59" s="156"/>
      <c r="C59" s="156"/>
      <c r="D59" s="157"/>
      <c r="E59" s="28"/>
      <c r="F59" s="28"/>
      <c r="G59" s="28"/>
      <c r="H59" s="28"/>
    </row>
    <row r="60" spans="1:8" x14ac:dyDescent="0.25">
      <c r="A60" s="155" t="s">
        <v>106</v>
      </c>
      <c r="B60" s="156"/>
      <c r="C60" s="156"/>
      <c r="D60" s="157"/>
      <c r="E60" s="28"/>
      <c r="F60" s="28"/>
      <c r="G60" s="28"/>
      <c r="H60" s="28"/>
    </row>
    <row r="61" spans="1:8" x14ac:dyDescent="0.25">
      <c r="A61" s="154" t="s">
        <v>107</v>
      </c>
      <c r="B61" s="154"/>
      <c r="C61" s="154"/>
      <c r="D61" s="154"/>
      <c r="E61" s="28"/>
      <c r="F61" s="28"/>
      <c r="G61" s="28"/>
      <c r="H61" s="28"/>
    </row>
    <row r="62" spans="1:8" x14ac:dyDescent="0.25">
      <c r="A62" s="158" t="s">
        <v>108</v>
      </c>
      <c r="B62" s="158"/>
      <c r="C62" s="158"/>
      <c r="D62" s="158"/>
      <c r="E62" s="158"/>
      <c r="F62" s="158"/>
      <c r="G62" s="158"/>
      <c r="H62" s="158"/>
    </row>
    <row r="63" spans="1:8" x14ac:dyDescent="0.25">
      <c r="A63" s="151" t="s">
        <v>109</v>
      </c>
      <c r="B63" s="151"/>
      <c r="C63" s="151"/>
      <c r="D63" s="151"/>
      <c r="E63" s="151"/>
      <c r="F63" s="151"/>
      <c r="G63" s="151"/>
      <c r="H63" s="28"/>
    </row>
    <row r="64" spans="1:8" x14ac:dyDescent="0.25">
      <c r="A64" s="151" t="s">
        <v>110</v>
      </c>
      <c r="B64" s="151"/>
      <c r="C64" s="151"/>
      <c r="D64" s="151"/>
      <c r="E64" s="151"/>
      <c r="F64" s="151"/>
      <c r="G64" s="151"/>
      <c r="H64" s="28"/>
    </row>
    <row r="67" spans="1:8" x14ac:dyDescent="0.25">
      <c r="A67" s="152" t="s">
        <v>112</v>
      </c>
      <c r="B67" s="152"/>
      <c r="C67" s="152"/>
      <c r="D67" s="152"/>
      <c r="E67" s="152"/>
      <c r="F67" s="153" t="s">
        <v>113</v>
      </c>
      <c r="G67" s="153"/>
      <c r="H67" s="153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2018-02-20T22:33:25Z</cp:lastPrinted>
  <dcterms:created xsi:type="dcterms:W3CDTF">2009-07-23T06:35:24Z</dcterms:created>
  <dcterms:modified xsi:type="dcterms:W3CDTF">2018-02-26T05:20:19Z</dcterms:modified>
</cp:coreProperties>
</file>