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ОО ЖЭУ\Desktop\отчеты по домам — 2017 год\"/>
    </mc:Choice>
  </mc:AlternateContent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66" i="2" l="1"/>
  <c r="H5" i="2" l="1"/>
  <c r="H55" i="2"/>
  <c r="H54" i="2"/>
  <c r="H51" i="2"/>
  <c r="H50" i="2"/>
  <c r="H44" i="2"/>
  <c r="H78" i="2" l="1"/>
  <c r="H56" i="2" l="1"/>
  <c r="F71" i="2" l="1"/>
  <c r="F70" i="2"/>
  <c r="E71" i="2"/>
  <c r="E70" i="2"/>
  <c r="K65" i="2"/>
  <c r="L65" i="2" s="1"/>
  <c r="F65" i="2" s="1"/>
  <c r="E65" i="2" l="1"/>
  <c r="G71" i="2" l="1"/>
  <c r="H71" i="2" s="1"/>
  <c r="G70" i="2"/>
  <c r="H70" i="2" s="1"/>
  <c r="J72" i="2"/>
  <c r="I72" i="2"/>
  <c r="K69" i="2" l="1"/>
  <c r="K68" i="2"/>
  <c r="K67" i="2"/>
  <c r="K66" i="2"/>
  <c r="E67" i="2" l="1"/>
  <c r="L67" i="2"/>
  <c r="F67" i="2" s="1"/>
  <c r="E66" i="2"/>
  <c r="E68" i="2"/>
  <c r="L68" i="2"/>
  <c r="F68" i="2" s="1"/>
  <c r="E69" i="2"/>
  <c r="L69" i="2"/>
  <c r="F69" i="2" s="1"/>
  <c r="K72" i="2"/>
  <c r="H40" i="2"/>
  <c r="H41" i="2" s="1"/>
  <c r="G69" i="2" s="1"/>
  <c r="F66" i="2" l="1"/>
  <c r="F72" i="2" s="1"/>
  <c r="F74" i="2" s="1"/>
  <c r="L72" i="2"/>
  <c r="E72" i="2"/>
  <c r="G73" i="2" s="1"/>
  <c r="H73" i="2" s="1"/>
  <c r="H32" i="2"/>
  <c r="H23" i="2"/>
  <c r="H45" i="2"/>
  <c r="H16" i="2"/>
  <c r="H52" i="2"/>
  <c r="H49" i="2"/>
  <c r="H48" i="2"/>
  <c r="H47" i="2"/>
  <c r="H46" i="2"/>
  <c r="H17" i="2" l="1"/>
  <c r="H58" i="2"/>
  <c r="G65" i="2" s="1"/>
  <c r="H33" i="2"/>
  <c r="G68" i="2" s="1"/>
  <c r="G66" i="2" l="1"/>
  <c r="H66" i="2" s="1"/>
  <c r="H24" i="2"/>
  <c r="H69" i="2"/>
  <c r="H68" i="2"/>
  <c r="G67" i="2" l="1"/>
  <c r="G72" i="2" s="1"/>
  <c r="D29" i="1"/>
  <c r="G8" i="1"/>
  <c r="F8" i="1" s="1"/>
  <c r="G9" i="1"/>
  <c r="F9" i="1" s="1"/>
  <c r="F11" i="1"/>
  <c r="F12" i="1" s="1"/>
  <c r="G14" i="1"/>
  <c r="F14" i="1" s="1"/>
  <c r="G15" i="1"/>
  <c r="F15" i="1" s="1"/>
  <c r="G16" i="1"/>
  <c r="F16" i="1" s="1"/>
  <c r="G19" i="1"/>
  <c r="F19" i="1" s="1"/>
  <c r="G20" i="1"/>
  <c r="F20" i="1" s="1"/>
  <c r="F21" i="1"/>
  <c r="F22" i="1"/>
  <c r="G23" i="1"/>
  <c r="F23" i="1" s="1"/>
  <c r="F24" i="1"/>
  <c r="F25" i="1"/>
  <c r="G25" i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G74" i="2" l="1"/>
  <c r="F17" i="1"/>
  <c r="G17" i="1"/>
  <c r="G34" i="1" s="1"/>
  <c r="G12" i="1"/>
  <c r="H67" i="2"/>
  <c r="H65" i="2"/>
  <c r="F32" i="1"/>
  <c r="F34" i="1" s="1"/>
  <c r="D32" i="1"/>
  <c r="E34" i="1"/>
  <c r="D17" i="1"/>
  <c r="D12" i="1"/>
  <c r="H72" i="2" l="1"/>
  <c r="H74" i="2" s="1"/>
  <c r="H77" i="2" s="1"/>
  <c r="E74" i="2"/>
  <c r="D34" i="1"/>
</calcChain>
</file>

<file path=xl/sharedStrings.xml><?xml version="1.0" encoding="utf-8"?>
<sst xmlns="http://schemas.openxmlformats.org/spreadsheetml/2006/main" count="251" uniqueCount="155">
  <si>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</si>
  <si>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</si>
  <si>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</si>
  <si>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</si>
  <si>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</si>
  <si>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</si>
  <si>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</si>
  <si>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</si>
  <si>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</si>
  <si>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</si>
  <si>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</si>
  <si>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</si>
  <si>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</si>
  <si>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</si>
  <si>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</si>
  <si>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</si>
  <si>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</si>
  <si>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</si>
  <si>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</si>
  <si>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</si>
  <si>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</si>
  <si>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</si>
  <si>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</si>
  <si>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</si>
  <si>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</si>
  <si>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</si>
  <si>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</si>
  <si>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</si>
  <si>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</si>
  <si>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</si>
  <si>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</si>
  <si>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</si>
  <si>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</si>
  <si>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</si>
  <si>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</si>
  <si>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</si>
  <si>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</si>
  <si>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</si>
  <si>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</si>
  <si>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</si>
  <si>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</si>
  <si>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</si>
  <si>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</si>
  <si>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</si>
  <si>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</si>
  <si>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</si>
  <si>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</si>
  <si>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</si>
  <si>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</si>
  <si>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</si>
  <si>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</si>
  <si>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</si>
  <si>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</si>
  <si>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</si>
  <si>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</si>
  <si>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</si>
  <si>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</si>
  <si>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</si>
  <si>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</si>
  <si>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</si>
  <si>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</si>
  <si>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</si>
  <si>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</si>
  <si>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</si>
  <si>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</si>
  <si>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</si>
  <si>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</si>
  <si>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</si>
  <si>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</si>
  <si>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</si>
  <si>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</si>
  <si>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</si>
  <si>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</si>
  <si>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</si>
  <si>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</si>
  <si>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</si>
  <si>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</si>
  <si>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</si>
  <si>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</si>
  <si>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</si>
  <si>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</si>
  <si>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</si>
  <si>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</si>
  <si>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</si>
  <si>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</si>
  <si>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</si>
  <si>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</si>
  <si>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</si>
  <si>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</si>
  <si>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</si>
  <si>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</si>
  <si>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</si>
  <si>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</si>
  <si>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</si>
  <si>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</si>
  <si>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</si>
  <si>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</si>
  <si>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</si>
  <si>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</si>
  <si>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</si>
  <si>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</si>
  <si>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</si>
  <si>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</si>
  <si>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</si>
  <si>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</si>
  <si>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</si>
  <si>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</si>
  <si>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</si>
  <si>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</si>
  <si>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</si>
  <si>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</si>
  <si>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</si>
  <si>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</si>
  <si>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</si>
  <si>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</si>
  <si>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</si>
  <si>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</si>
  <si>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дополнительные работы: завоз земли,  цветов, деревьев</t>
  </si>
  <si>
    <t>промывка и опрессовка системы отопления, ревизия теплового узла и запорной арматуры</t>
  </si>
  <si>
    <t>аварийное обслуживание</t>
  </si>
  <si>
    <t>остаток денежных средств на 01.01.17 г</t>
  </si>
  <si>
    <t>прбивка труб канализации</t>
  </si>
  <si>
    <t>ремонт ВДО электроснабжения во 2-м подъезде</t>
  </si>
  <si>
    <t>общая задолженность потребителей сначала обслуживания на 01.01.17</t>
  </si>
  <si>
    <t>потребители  неж пом</t>
  </si>
  <si>
    <t>потребители   жил  пом</t>
  </si>
  <si>
    <t xml:space="preserve">сбор (%)          </t>
  </si>
  <si>
    <t>Стоимост,руб</t>
  </si>
  <si>
    <t>Обслуживание ОДПУ тепла</t>
  </si>
  <si>
    <t xml:space="preserve">пользователи жилых  и нежилых помещений </t>
  </si>
  <si>
    <t>ВДО водоснабжен и водоотведен.</t>
  </si>
  <si>
    <t>ои мкд ( вода)</t>
  </si>
  <si>
    <t>ои мкд (эл.эн)</t>
  </si>
  <si>
    <t>очистка крыши от снега и наледи</t>
  </si>
  <si>
    <t>остаток денежных средств на 01.01.18 г</t>
  </si>
  <si>
    <t>замена лампочек</t>
  </si>
  <si>
    <t>Отчет управляющей организации ООО "ЖЭУ" о выполненных работах по договору  оказания  работ и услуг по управлению,  содержанию и ремонту общего имущества собственников помещений в многоквартирном доме №15 по ул. Советской  г. Корсакова   С 01.04.2017г по 31.12.2017г                                                                                                                                          Обслуживание с 01апреля   2017г (Собрание) ;     размер платы -16,1 руб. на 1 м2;                                       площадь помещения: 2081 м2</t>
  </si>
  <si>
    <t>ремонт системы канализации в подвале №1</t>
  </si>
  <si>
    <t>монтаж светильников в подъезде №1</t>
  </si>
  <si>
    <t>ремонт и покраска мусоросборников, 2шт</t>
  </si>
  <si>
    <t>установка навесного замка 7 шт</t>
  </si>
  <si>
    <t>монтаж светильников в подъезде №3</t>
  </si>
  <si>
    <t>Ремонт и утепление  ВДО отопления в подвале и по стоякам</t>
  </si>
  <si>
    <t>ремонт подвала №1</t>
  </si>
  <si>
    <t>ремонт вдо электроснабжения в подъезде №3</t>
  </si>
  <si>
    <t>Замена стояка отопления по кв.22</t>
  </si>
  <si>
    <t>ремонт вдо водоснабжения по кв.27</t>
  </si>
  <si>
    <t>ремонт стыка между домом и подвалом</t>
  </si>
  <si>
    <t>дезинсекция подвального помещения</t>
  </si>
  <si>
    <t>замена стояка полотенцесушителя по кв. 16</t>
  </si>
  <si>
    <t>ремонт подъезда №1,№2</t>
  </si>
  <si>
    <t>ремонт слухового окна</t>
  </si>
  <si>
    <t>1672.99</t>
  </si>
  <si>
    <t>ремонт стояка отопления кв.35</t>
  </si>
  <si>
    <t>ремонт стояка отопления кв.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</si>
</sst>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86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horizontal="left" vertical="top" wrapText="1"/>
    </xf>
    <xf numFmtId="2" fontId="10" fillId="0" borderId="4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4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/>
    </xf>
    <xf numFmtId="49" fontId="10" fillId="0" borderId="10" xfId="0" applyNumberFormat="1" applyFont="1" applyBorder="1" applyAlignment="1">
      <alignment vertical="top"/>
    </xf>
    <xf numFmtId="49" fontId="10" fillId="0" borderId="13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1" fontId="10" fillId="0" borderId="1" xfId="0" applyNumberFormat="1" applyFont="1" applyBorder="1" applyAlignment="1">
      <alignment horizontal="center" vertical="top" wrapText="1"/>
    </xf>
    <xf numFmtId="1" fontId="10" fillId="0" borderId="0" xfId="0" applyNumberFormat="1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4" fontId="12" fillId="0" borderId="0" xfId="0" applyNumberFormat="1" applyFont="1" applyBorder="1" applyAlignment="1">
      <alignment horizontal="left" vertical="top" wrapText="1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Alignment="1">
      <alignment horizontal="left" vertical="top"/>
    </xf>
    <xf numFmtId="164" fontId="10" fillId="0" borderId="0" xfId="0" applyNumberFormat="1" applyFont="1" applyBorder="1" applyAlignment="1">
      <alignment horizontal="left" vertical="top"/>
    </xf>
    <xf numFmtId="16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64" fontId="11" fillId="0" borderId="4" xfId="1" applyNumberFormat="1" applyFont="1" applyBorder="1" applyAlignment="1">
      <alignment horizontal="left" vertical="top" wrapText="1"/>
    </xf>
    <xf numFmtId="164" fontId="11" fillId="0" borderId="5" xfId="1" applyNumberFormat="1" applyFont="1" applyBorder="1" applyAlignment="1">
      <alignment horizontal="left" vertical="top" wrapText="1"/>
    </xf>
    <xf numFmtId="164" fontId="11" fillId="0" borderId="6" xfId="1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1" fillId="0" borderId="1" xfId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9" fontId="10" fillId="0" borderId="4" xfId="0" applyNumberFormat="1" applyFont="1" applyBorder="1" applyAlignment="1">
      <alignment horizontal="center" vertical="top" wrapText="1"/>
    </xf>
    <xf numFmtId="2" fontId="11" fillId="0" borderId="4" xfId="1" applyNumberFormat="1" applyFont="1" applyBorder="1" applyAlignment="1">
      <alignment horizontal="left" vertical="top" wrapText="1"/>
    </xf>
    <xf numFmtId="2" fontId="11" fillId="0" borderId="5" xfId="1" applyNumberFormat="1" applyFont="1" applyBorder="1" applyAlignment="1">
      <alignment horizontal="left" vertical="top" wrapText="1"/>
    </xf>
    <xf numFmtId="2" fontId="11" fillId="0" borderId="6" xfId="1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right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119" t="s">
        <v>61</v>
      </c>
      <c r="B1" s="119"/>
      <c r="C1" s="119"/>
      <c r="D1" s="119"/>
      <c r="E1" s="119"/>
      <c r="F1" s="119"/>
      <c r="G1" s="119"/>
    </row>
    <row r="2" spans="1:8" ht="29.25" customHeight="1" x14ac:dyDescent="0.25">
      <c r="A2" s="112" t="s">
        <v>60</v>
      </c>
      <c r="B2" s="112"/>
      <c r="C2" s="112"/>
      <c r="D2" s="112"/>
      <c r="E2" s="112"/>
      <c r="F2" s="112"/>
      <c r="G2" s="112"/>
    </row>
    <row r="3" spans="1:8" ht="15" customHeight="1" x14ac:dyDescent="0.25">
      <c r="A3" s="125" t="s">
        <v>62</v>
      </c>
      <c r="B3" s="125"/>
      <c r="C3" s="125"/>
      <c r="D3" s="125"/>
      <c r="E3" s="125"/>
      <c r="F3" s="125"/>
      <c r="G3" s="125"/>
    </row>
    <row r="4" spans="1:8" ht="27.75" customHeight="1" x14ac:dyDescent="0.25">
      <c r="A4" s="112" t="s">
        <v>63</v>
      </c>
      <c r="B4" s="112"/>
      <c r="C4" s="112"/>
      <c r="D4" s="112"/>
      <c r="E4" s="112"/>
      <c r="F4" s="112"/>
      <c r="G4" s="112"/>
    </row>
    <row r="5" spans="1:8" hidden="1" x14ac:dyDescent="0.25">
      <c r="A5" s="113"/>
      <c r="B5" s="114"/>
      <c r="C5" s="114"/>
      <c r="D5" s="114"/>
      <c r="E5" s="114"/>
      <c r="F5" s="114"/>
      <c r="G5" s="114"/>
    </row>
    <row r="6" spans="1:8" ht="106.5" customHeight="1" x14ac:dyDescent="0.25">
      <c r="A6" s="9" t="s">
        <v>0</v>
      </c>
      <c r="B6" s="109" t="s">
        <v>1</v>
      </c>
      <c r="C6" s="111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109" t="s">
        <v>9</v>
      </c>
      <c r="C7" s="110"/>
      <c r="D7" s="110"/>
      <c r="E7" s="110"/>
      <c r="F7" s="110"/>
      <c r="G7" s="111"/>
    </row>
    <row r="8" spans="1:8" ht="57.75" customHeight="1" x14ac:dyDescent="0.25">
      <c r="A8" s="13" t="s">
        <v>33</v>
      </c>
      <c r="B8" s="109" t="s">
        <v>8</v>
      </c>
      <c r="C8" s="111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109" t="s">
        <v>64</v>
      </c>
      <c r="C9" s="126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109" t="s">
        <v>59</v>
      </c>
      <c r="C11" s="111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109" t="s">
        <v>13</v>
      </c>
      <c r="C12" s="111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121" t="s">
        <v>15</v>
      </c>
      <c r="C13" s="122"/>
      <c r="D13" s="122"/>
      <c r="E13" s="122"/>
      <c r="F13" s="122"/>
      <c r="G13" s="123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109" t="s">
        <v>17</v>
      </c>
      <c r="C15" s="111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115" t="s">
        <v>27</v>
      </c>
      <c r="C16" s="116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117" t="s">
        <v>18</v>
      </c>
      <c r="C17" s="118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109" t="s">
        <v>19</v>
      </c>
      <c r="C18" s="110"/>
      <c r="D18" s="110"/>
      <c r="E18" s="110"/>
      <c r="F18" s="110"/>
      <c r="G18" s="111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124" t="s">
        <v>32</v>
      </c>
      <c r="C32" s="124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120" t="s">
        <v>58</v>
      </c>
      <c r="C34" s="120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106" t="s">
        <v>53</v>
      </c>
      <c r="B35" s="106"/>
      <c r="C35" s="106"/>
      <c r="D35" s="106"/>
      <c r="E35" s="106"/>
      <c r="F35" s="106"/>
      <c r="G35" s="106"/>
    </row>
    <row r="36" spans="1:13" x14ac:dyDescent="0.25">
      <c r="A36" s="107"/>
      <c r="B36" s="107"/>
      <c r="C36" s="107"/>
      <c r="D36" s="107"/>
      <c r="E36" s="107"/>
      <c r="F36" s="107"/>
      <c r="G36" s="107"/>
      <c r="M36" s="19"/>
    </row>
    <row r="37" spans="1:13" x14ac:dyDescent="0.25">
      <c r="A37" s="107"/>
      <c r="B37" s="107"/>
      <c r="C37" s="107"/>
      <c r="D37" s="107"/>
      <c r="E37" s="107"/>
      <c r="F37" s="107"/>
      <c r="G37" s="107"/>
    </row>
    <row r="38" spans="1:13" x14ac:dyDescent="0.25">
      <c r="A38" s="107"/>
      <c r="B38" s="107"/>
      <c r="C38" s="107"/>
      <c r="D38" s="107"/>
      <c r="E38" s="107"/>
      <c r="F38" s="107"/>
      <c r="G38" s="107"/>
    </row>
    <row r="39" spans="1:13" x14ac:dyDescent="0.25">
      <c r="A39" s="108" t="s">
        <v>54</v>
      </c>
      <c r="B39" s="108"/>
      <c r="C39" s="108"/>
      <c r="D39" s="108"/>
      <c r="E39" s="108"/>
      <c r="F39" s="108"/>
      <c r="G39" s="108"/>
    </row>
    <row r="40" spans="1:13" x14ac:dyDescent="0.25">
      <c r="A40" s="108"/>
      <c r="B40" s="108"/>
      <c r="C40" s="108"/>
      <c r="D40" s="108"/>
      <c r="E40" s="108"/>
      <c r="F40" s="108"/>
      <c r="G40" s="108"/>
    </row>
    <row r="56" spans="4:4" x14ac:dyDescent="0.25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A4" zoomScale="85" zoomScaleNormal="85" workbookViewId="0">
      <selection activeCell="J8" sqref="J8"/>
    </sheetView>
  </sheetViews>
  <sheetFormatPr defaultColWidth="9.140625" defaultRowHeight="12" x14ac:dyDescent="0.25"/>
  <cols>
    <col min="1" max="1" width="5.5703125" style="32" customWidth="1"/>
    <col min="2" max="2" width="1.42578125" style="32" hidden="1" customWidth="1"/>
    <col min="3" max="3" width="10.85546875" style="32" customWidth="1"/>
    <col min="4" max="4" width="6.85546875" style="32" customWidth="1"/>
    <col min="5" max="5" width="10.7109375" style="32" customWidth="1"/>
    <col min="6" max="6" width="9.28515625" style="32" customWidth="1"/>
    <col min="7" max="7" width="10" style="90" customWidth="1"/>
    <col min="8" max="8" width="10.7109375" style="32" customWidth="1"/>
    <col min="9" max="9" width="9.42578125" style="32" customWidth="1"/>
    <col min="10" max="10" width="8.7109375" style="97" customWidth="1"/>
    <col min="11" max="11" width="7.28515625" style="32" customWidth="1"/>
    <col min="12" max="12" width="8.140625" style="32" customWidth="1"/>
    <col min="13" max="16384" width="9.140625" style="32"/>
  </cols>
  <sheetData>
    <row r="1" spans="1:11" ht="78.75" customHeight="1" x14ac:dyDescent="0.25">
      <c r="A1" s="167" t="s">
        <v>136</v>
      </c>
      <c r="B1" s="167"/>
      <c r="C1" s="167"/>
      <c r="D1" s="167"/>
      <c r="E1" s="167"/>
      <c r="F1" s="167"/>
      <c r="G1" s="167"/>
      <c r="H1" s="167"/>
      <c r="I1" s="31"/>
      <c r="J1" s="95"/>
      <c r="K1" s="31"/>
    </row>
    <row r="2" spans="1:11" ht="36" customHeight="1" x14ac:dyDescent="0.25">
      <c r="A2" s="169" t="s">
        <v>66</v>
      </c>
      <c r="B2" s="169"/>
      <c r="C2" s="169"/>
      <c r="D2" s="169"/>
      <c r="E2" s="169"/>
      <c r="F2" s="169"/>
      <c r="G2" s="169"/>
      <c r="H2" s="169"/>
      <c r="J2" s="96"/>
    </row>
    <row r="3" spans="1:11" ht="27" customHeight="1" x14ac:dyDescent="0.25">
      <c r="A3" s="137" t="s">
        <v>111</v>
      </c>
      <c r="B3" s="137"/>
      <c r="C3" s="152" t="s">
        <v>92</v>
      </c>
      <c r="D3" s="152"/>
      <c r="E3" s="152"/>
      <c r="F3" s="152"/>
      <c r="G3" s="152"/>
      <c r="H3" s="67" t="s">
        <v>127</v>
      </c>
    </row>
    <row r="4" spans="1:11" ht="27" customHeight="1" x14ac:dyDescent="0.25">
      <c r="A4" s="152" t="s">
        <v>115</v>
      </c>
      <c r="B4" s="152"/>
      <c r="C4" s="152"/>
      <c r="D4" s="152"/>
      <c r="E4" s="152"/>
      <c r="F4" s="152"/>
      <c r="G4" s="152"/>
      <c r="H4" s="152"/>
    </row>
    <row r="5" spans="1:11" ht="36.75" customHeight="1" x14ac:dyDescent="0.25">
      <c r="A5" s="72" t="s">
        <v>68</v>
      </c>
      <c r="B5" s="72"/>
      <c r="C5" s="168" t="s">
        <v>8</v>
      </c>
      <c r="D5" s="168"/>
      <c r="E5" s="168"/>
      <c r="F5" s="168"/>
      <c r="G5" s="168"/>
      <c r="H5" s="73">
        <f>0.01*N44*N45</f>
        <v>187.29</v>
      </c>
    </row>
    <row r="6" spans="1:11" ht="15" customHeight="1" x14ac:dyDescent="0.25">
      <c r="A6" s="34" t="s">
        <v>69</v>
      </c>
      <c r="B6" s="41"/>
      <c r="C6" s="130" t="s">
        <v>64</v>
      </c>
      <c r="D6" s="131"/>
      <c r="E6" s="131"/>
      <c r="F6" s="131"/>
      <c r="G6" s="132"/>
      <c r="H6" s="28"/>
    </row>
    <row r="7" spans="1:11" x14ac:dyDescent="0.25">
      <c r="A7" s="33"/>
      <c r="B7" s="38"/>
      <c r="C7" s="127" t="s">
        <v>133</v>
      </c>
      <c r="D7" s="128"/>
      <c r="E7" s="128"/>
      <c r="F7" s="128"/>
      <c r="G7" s="129"/>
      <c r="H7" s="28">
        <v>24513</v>
      </c>
    </row>
    <row r="8" spans="1:11" s="82" customFormat="1" x14ac:dyDescent="0.25">
      <c r="A8" s="33"/>
      <c r="B8" s="38"/>
      <c r="C8" s="127" t="s">
        <v>139</v>
      </c>
      <c r="D8" s="128"/>
      <c r="E8" s="128"/>
      <c r="F8" s="128"/>
      <c r="G8" s="129"/>
      <c r="H8" s="81"/>
      <c r="J8" s="97"/>
    </row>
    <row r="9" spans="1:11" s="66" customFormat="1" x14ac:dyDescent="0.25">
      <c r="A9" s="33"/>
      <c r="B9" s="38"/>
      <c r="C9" s="127" t="s">
        <v>128</v>
      </c>
      <c r="D9" s="128"/>
      <c r="E9" s="128"/>
      <c r="F9" s="128"/>
      <c r="G9" s="129"/>
      <c r="H9" s="67">
        <v>19200</v>
      </c>
      <c r="J9" s="97"/>
    </row>
    <row r="10" spans="1:11" x14ac:dyDescent="0.25">
      <c r="A10" s="33"/>
      <c r="B10" s="38"/>
      <c r="C10" s="127" t="s">
        <v>140</v>
      </c>
      <c r="D10" s="128"/>
      <c r="E10" s="128"/>
      <c r="F10" s="128"/>
      <c r="G10" s="129"/>
      <c r="H10" s="28">
        <v>2100</v>
      </c>
    </row>
    <row r="11" spans="1:11" s="77" customFormat="1" x14ac:dyDescent="0.25">
      <c r="A11" s="33"/>
      <c r="B11" s="38"/>
      <c r="C11" s="127" t="s">
        <v>143</v>
      </c>
      <c r="D11" s="128"/>
      <c r="E11" s="128"/>
      <c r="F11" s="128"/>
      <c r="G11" s="129"/>
      <c r="H11" s="80"/>
      <c r="J11" s="97"/>
    </row>
    <row r="12" spans="1:11" s="101" customFormat="1" x14ac:dyDescent="0.25">
      <c r="A12" s="33"/>
      <c r="B12" s="38"/>
      <c r="C12" s="127" t="s">
        <v>150</v>
      </c>
      <c r="D12" s="128"/>
      <c r="E12" s="128"/>
      <c r="F12" s="128"/>
      <c r="G12" s="129"/>
      <c r="H12" s="100">
        <v>281775</v>
      </c>
      <c r="J12" s="97"/>
    </row>
    <row r="13" spans="1:11" s="102" customFormat="1" x14ac:dyDescent="0.25">
      <c r="A13" s="33"/>
      <c r="B13" s="38"/>
      <c r="C13" s="127" t="s">
        <v>151</v>
      </c>
      <c r="D13" s="128"/>
      <c r="E13" s="128"/>
      <c r="F13" s="128"/>
      <c r="G13" s="129"/>
      <c r="H13" s="103" t="s">
        <v>152</v>
      </c>
      <c r="J13" s="97"/>
    </row>
    <row r="14" spans="1:11" s="77" customFormat="1" x14ac:dyDescent="0.25">
      <c r="A14" s="33"/>
      <c r="B14" s="38"/>
      <c r="C14" s="127" t="s">
        <v>147</v>
      </c>
      <c r="D14" s="128"/>
      <c r="E14" s="128"/>
      <c r="F14" s="128"/>
      <c r="G14" s="129"/>
      <c r="H14" s="80">
        <v>3000</v>
      </c>
      <c r="J14" s="97"/>
    </row>
    <row r="15" spans="1:11" s="77" customFormat="1" x14ac:dyDescent="0.25">
      <c r="A15" s="33"/>
      <c r="B15" s="38"/>
      <c r="C15" s="127" t="s">
        <v>148</v>
      </c>
      <c r="D15" s="128"/>
      <c r="E15" s="128"/>
      <c r="F15" s="128"/>
      <c r="G15" s="129"/>
      <c r="H15" s="80">
        <v>2626.8</v>
      </c>
      <c r="J15" s="97"/>
    </row>
    <row r="16" spans="1:11" ht="26.25" customHeight="1" x14ac:dyDescent="0.25">
      <c r="A16" s="34" t="s">
        <v>70</v>
      </c>
      <c r="B16" s="41"/>
      <c r="C16" s="130" t="s">
        <v>59</v>
      </c>
      <c r="D16" s="131"/>
      <c r="E16" s="131"/>
      <c r="F16" s="131"/>
      <c r="G16" s="132"/>
      <c r="H16" s="27">
        <f>0.04*N44*N45</f>
        <v>749.16</v>
      </c>
    </row>
    <row r="17" spans="1:10" ht="15" customHeight="1" x14ac:dyDescent="0.25">
      <c r="A17" s="158" t="s">
        <v>13</v>
      </c>
      <c r="B17" s="143"/>
      <c r="C17" s="143"/>
      <c r="D17" s="143"/>
      <c r="E17" s="143"/>
      <c r="F17" s="143"/>
      <c r="G17" s="144"/>
      <c r="H17" s="28">
        <f>SUM(H5:H16)</f>
        <v>334151.24999999994</v>
      </c>
    </row>
    <row r="18" spans="1:10" ht="24.75" customHeight="1" x14ac:dyDescent="0.25">
      <c r="A18" s="170"/>
      <c r="B18" s="170"/>
      <c r="C18" s="170"/>
      <c r="D18" s="170"/>
      <c r="E18" s="170"/>
      <c r="F18" s="170"/>
      <c r="G18" s="170"/>
      <c r="H18" s="171"/>
    </row>
    <row r="19" spans="1:10" ht="36.75" customHeight="1" x14ac:dyDescent="0.25">
      <c r="A19" s="92" t="s">
        <v>72</v>
      </c>
      <c r="B19" s="93"/>
      <c r="C19" s="130" t="s">
        <v>76</v>
      </c>
      <c r="D19" s="131"/>
      <c r="E19" s="131"/>
      <c r="F19" s="131"/>
      <c r="G19" s="132"/>
      <c r="H19" s="91" t="s">
        <v>67</v>
      </c>
    </row>
    <row r="20" spans="1:10" s="77" customFormat="1" ht="17.25" customHeight="1" x14ac:dyDescent="0.25">
      <c r="A20" s="33"/>
      <c r="B20" s="38"/>
      <c r="C20" s="130" t="s">
        <v>137</v>
      </c>
      <c r="D20" s="131"/>
      <c r="E20" s="131"/>
      <c r="F20" s="131"/>
      <c r="G20" s="132"/>
      <c r="H20" s="94"/>
      <c r="J20" s="97"/>
    </row>
    <row r="21" spans="1:10" s="77" customFormat="1" ht="21" customHeight="1" x14ac:dyDescent="0.25">
      <c r="A21" s="33"/>
      <c r="B21" s="38"/>
      <c r="C21" s="130" t="s">
        <v>146</v>
      </c>
      <c r="D21" s="131"/>
      <c r="E21" s="131"/>
      <c r="F21" s="131"/>
      <c r="G21" s="132"/>
      <c r="H21" s="94">
        <v>2833.29</v>
      </c>
      <c r="J21" s="97"/>
    </row>
    <row r="22" spans="1:10" s="58" customFormat="1" x14ac:dyDescent="0.25">
      <c r="A22" s="33"/>
      <c r="B22" s="38"/>
      <c r="C22" s="145" t="s">
        <v>121</v>
      </c>
      <c r="D22" s="145"/>
      <c r="E22" s="145"/>
      <c r="F22" s="145"/>
      <c r="G22" s="145"/>
      <c r="H22" s="62"/>
      <c r="J22" s="97"/>
    </row>
    <row r="23" spans="1:10" x14ac:dyDescent="0.25">
      <c r="A23" s="33"/>
      <c r="B23" s="38"/>
      <c r="C23" s="127" t="s">
        <v>119</v>
      </c>
      <c r="D23" s="128"/>
      <c r="E23" s="128"/>
      <c r="F23" s="128"/>
      <c r="G23" s="129"/>
      <c r="H23" s="28">
        <f>0.7*N44*N45</f>
        <v>13110.3</v>
      </c>
    </row>
    <row r="24" spans="1:10" ht="18" customHeight="1" x14ac:dyDescent="0.25">
      <c r="A24" s="33"/>
      <c r="B24" s="38"/>
      <c r="C24" s="127" t="s">
        <v>114</v>
      </c>
      <c r="D24" s="128"/>
      <c r="E24" s="128"/>
      <c r="F24" s="128"/>
      <c r="G24" s="129"/>
      <c r="H24" s="28">
        <f>SUM(H22:H23)</f>
        <v>13110.3</v>
      </c>
    </row>
    <row r="25" spans="1:10" ht="28.5" customHeight="1" x14ac:dyDescent="0.25">
      <c r="A25" s="34" t="s">
        <v>73</v>
      </c>
      <c r="B25" s="41"/>
      <c r="C25" s="130" t="s">
        <v>77</v>
      </c>
      <c r="D25" s="131"/>
      <c r="E25" s="131"/>
      <c r="F25" s="131"/>
      <c r="G25" s="132"/>
      <c r="H25" s="28"/>
    </row>
    <row r="26" spans="1:10" s="101" customFormat="1" ht="16.5" customHeight="1" x14ac:dyDescent="0.25">
      <c r="A26" s="33"/>
      <c r="B26" s="38"/>
      <c r="C26" s="130" t="s">
        <v>142</v>
      </c>
      <c r="D26" s="131"/>
      <c r="E26" s="131"/>
      <c r="F26" s="131"/>
      <c r="G26" s="132"/>
      <c r="H26" s="100">
        <v>10375.94</v>
      </c>
      <c r="J26" s="97"/>
    </row>
    <row r="27" spans="1:10" s="101" customFormat="1" ht="16.5" customHeight="1" x14ac:dyDescent="0.25">
      <c r="A27" s="33"/>
      <c r="B27" s="38"/>
      <c r="C27" s="130" t="s">
        <v>149</v>
      </c>
      <c r="D27" s="131"/>
      <c r="E27" s="131"/>
      <c r="F27" s="131"/>
      <c r="G27" s="132"/>
      <c r="H27" s="100"/>
      <c r="J27" s="97"/>
    </row>
    <row r="28" spans="1:10" s="104" customFormat="1" ht="16.5" customHeight="1" x14ac:dyDescent="0.25">
      <c r="A28" s="33"/>
      <c r="B28" s="38"/>
      <c r="C28" s="130" t="s">
        <v>154</v>
      </c>
      <c r="D28" s="131"/>
      <c r="E28" s="131"/>
      <c r="F28" s="131"/>
      <c r="G28" s="132"/>
      <c r="H28" s="105">
        <v>1061.1300000000001</v>
      </c>
      <c r="J28" s="97"/>
    </row>
    <row r="29" spans="1:10" s="102" customFormat="1" ht="16.5" customHeight="1" x14ac:dyDescent="0.25">
      <c r="A29" s="33"/>
      <c r="B29" s="38"/>
      <c r="C29" s="130" t="s">
        <v>153</v>
      </c>
      <c r="D29" s="131"/>
      <c r="E29" s="131"/>
      <c r="F29" s="131"/>
      <c r="G29" s="132"/>
      <c r="H29" s="103">
        <v>2697.8</v>
      </c>
      <c r="J29" s="97"/>
    </row>
    <row r="30" spans="1:10" s="101" customFormat="1" ht="16.5" customHeight="1" x14ac:dyDescent="0.25">
      <c r="A30" s="33"/>
      <c r="B30" s="38"/>
      <c r="C30" s="130" t="s">
        <v>145</v>
      </c>
      <c r="D30" s="131"/>
      <c r="E30" s="131"/>
      <c r="F30" s="131"/>
      <c r="G30" s="132"/>
      <c r="H30" s="100">
        <v>2185.2199999999998</v>
      </c>
      <c r="J30" s="97"/>
    </row>
    <row r="31" spans="1:10" ht="26.25" customHeight="1" x14ac:dyDescent="0.25">
      <c r="A31" s="33"/>
      <c r="B31" s="38"/>
      <c r="C31" s="127" t="s">
        <v>118</v>
      </c>
      <c r="D31" s="128"/>
      <c r="E31" s="128"/>
      <c r="F31" s="128"/>
      <c r="G31" s="129"/>
      <c r="H31" s="28">
        <v>6000</v>
      </c>
      <c r="J31" s="96"/>
    </row>
    <row r="32" spans="1:10" x14ac:dyDescent="0.25">
      <c r="A32" s="33"/>
      <c r="B32" s="38"/>
      <c r="C32" s="127" t="s">
        <v>119</v>
      </c>
      <c r="D32" s="128"/>
      <c r="E32" s="128"/>
      <c r="F32" s="128"/>
      <c r="G32" s="129"/>
      <c r="H32" s="55">
        <f>0.96*N44*N45</f>
        <v>17979.84</v>
      </c>
    </row>
    <row r="33" spans="1:14" x14ac:dyDescent="0.25">
      <c r="A33" s="33"/>
      <c r="B33" s="38"/>
      <c r="C33" s="127" t="s">
        <v>114</v>
      </c>
      <c r="D33" s="128"/>
      <c r="E33" s="128"/>
      <c r="F33" s="128"/>
      <c r="G33" s="129"/>
      <c r="H33" s="28">
        <f>SUM(H31:H32)</f>
        <v>23979.84</v>
      </c>
    </row>
    <row r="34" spans="1:14" ht="30.75" customHeight="1" x14ac:dyDescent="0.25">
      <c r="A34" s="87" t="s">
        <v>74</v>
      </c>
      <c r="B34" s="79"/>
      <c r="C34" s="130" t="s">
        <v>78</v>
      </c>
      <c r="D34" s="131"/>
      <c r="E34" s="131"/>
      <c r="F34" s="131"/>
      <c r="G34" s="132"/>
      <c r="H34" s="28"/>
    </row>
    <row r="35" spans="1:14" s="77" customFormat="1" ht="15" customHeight="1" x14ac:dyDescent="0.25">
      <c r="A35" s="87"/>
      <c r="B35" s="84"/>
      <c r="C35" s="130" t="s">
        <v>138</v>
      </c>
      <c r="D35" s="131"/>
      <c r="E35" s="131"/>
      <c r="F35" s="131"/>
      <c r="G35" s="132"/>
      <c r="H35" s="80">
        <v>3109.8</v>
      </c>
      <c r="J35" s="97"/>
    </row>
    <row r="36" spans="1:14" s="77" customFormat="1" ht="15" customHeight="1" x14ac:dyDescent="0.25">
      <c r="A36" s="87"/>
      <c r="B36" s="84"/>
      <c r="C36" s="130" t="s">
        <v>135</v>
      </c>
      <c r="D36" s="131"/>
      <c r="E36" s="131"/>
      <c r="F36" s="131"/>
      <c r="G36" s="132"/>
      <c r="H36" s="80"/>
      <c r="J36" s="97"/>
    </row>
    <row r="37" spans="1:14" s="77" customFormat="1" ht="15" customHeight="1" x14ac:dyDescent="0.25">
      <c r="A37" s="87"/>
      <c r="B37" s="84"/>
      <c r="C37" s="130" t="s">
        <v>141</v>
      </c>
      <c r="D37" s="131"/>
      <c r="E37" s="131"/>
      <c r="F37" s="131"/>
      <c r="G37" s="132"/>
      <c r="H37" s="80">
        <v>1065.27</v>
      </c>
      <c r="J37" s="97"/>
    </row>
    <row r="38" spans="1:14" s="77" customFormat="1" ht="15" customHeight="1" x14ac:dyDescent="0.25">
      <c r="A38" s="87"/>
      <c r="B38" s="84"/>
      <c r="C38" s="130" t="s">
        <v>144</v>
      </c>
      <c r="D38" s="131"/>
      <c r="E38" s="131"/>
      <c r="F38" s="131"/>
      <c r="G38" s="132"/>
      <c r="H38" s="80">
        <v>3114.44</v>
      </c>
      <c r="J38" s="97"/>
    </row>
    <row r="39" spans="1:14" ht="12.75" customHeight="1" x14ac:dyDescent="0.25">
      <c r="A39" s="88"/>
      <c r="B39" s="85"/>
      <c r="C39" s="127" t="s">
        <v>122</v>
      </c>
      <c r="D39" s="128"/>
      <c r="E39" s="128"/>
      <c r="F39" s="128"/>
      <c r="G39" s="129"/>
      <c r="H39" s="28"/>
    </row>
    <row r="40" spans="1:14" x14ac:dyDescent="0.25">
      <c r="A40" s="88"/>
      <c r="B40" s="86"/>
      <c r="C40" s="176" t="s">
        <v>119</v>
      </c>
      <c r="D40" s="177"/>
      <c r="E40" s="177"/>
      <c r="F40" s="177"/>
      <c r="G40" s="178"/>
      <c r="H40" s="28">
        <f>0.64*N44*N45</f>
        <v>11986.56</v>
      </c>
    </row>
    <row r="41" spans="1:14" s="49" customFormat="1" ht="15" customHeight="1" x14ac:dyDescent="0.25">
      <c r="A41" s="88"/>
      <c r="B41" s="48"/>
      <c r="C41" s="176" t="s">
        <v>114</v>
      </c>
      <c r="D41" s="177"/>
      <c r="E41" s="177"/>
      <c r="F41" s="177"/>
      <c r="G41" s="178"/>
      <c r="H41" s="35">
        <f>SUM(H39:H40)</f>
        <v>11986.56</v>
      </c>
      <c r="J41" s="97"/>
    </row>
    <row r="42" spans="1:14" ht="15" customHeight="1" x14ac:dyDescent="0.25">
      <c r="A42" s="142" t="s">
        <v>18</v>
      </c>
      <c r="B42" s="143"/>
      <c r="C42" s="143"/>
      <c r="D42" s="143"/>
      <c r="E42" s="143"/>
      <c r="F42" s="143"/>
      <c r="G42" s="144"/>
      <c r="H42" s="35"/>
    </row>
    <row r="43" spans="1:14" ht="15" customHeight="1" x14ac:dyDescent="0.25">
      <c r="A43" s="146" t="s">
        <v>75</v>
      </c>
      <c r="B43" s="146"/>
      <c r="C43" s="147"/>
      <c r="D43" s="147"/>
      <c r="E43" s="147"/>
      <c r="F43" s="147"/>
      <c r="G43" s="147"/>
      <c r="H43" s="148"/>
    </row>
    <row r="44" spans="1:14" ht="15" customHeight="1" x14ac:dyDescent="0.25">
      <c r="A44" s="34" t="s">
        <v>79</v>
      </c>
      <c r="B44" s="41"/>
      <c r="C44" s="139" t="s">
        <v>20</v>
      </c>
      <c r="D44" s="140"/>
      <c r="E44" s="140"/>
      <c r="F44" s="140"/>
      <c r="G44" s="141"/>
      <c r="H44" s="60">
        <f>N44*N45*2.52</f>
        <v>47197.08</v>
      </c>
      <c r="N44" s="32">
        <v>2081</v>
      </c>
    </row>
    <row r="45" spans="1:14" ht="15" customHeight="1" x14ac:dyDescent="0.25">
      <c r="A45" s="34" t="s">
        <v>80</v>
      </c>
      <c r="B45" s="41"/>
      <c r="C45" s="173" t="s">
        <v>21</v>
      </c>
      <c r="D45" s="174"/>
      <c r="E45" s="174"/>
      <c r="F45" s="174"/>
      <c r="G45" s="175"/>
      <c r="H45" s="60">
        <f>0.13*N44*N45</f>
        <v>2434.7700000000004</v>
      </c>
      <c r="N45" s="56">
        <v>9</v>
      </c>
    </row>
    <row r="46" spans="1:14" ht="30" customHeight="1" x14ac:dyDescent="0.25">
      <c r="A46" s="33" t="s">
        <v>81</v>
      </c>
      <c r="B46" s="38"/>
      <c r="C46" s="139" t="s">
        <v>22</v>
      </c>
      <c r="D46" s="140"/>
      <c r="E46" s="140"/>
      <c r="F46" s="140"/>
      <c r="G46" s="141"/>
      <c r="H46" s="60">
        <f>0.02*N45*N44</f>
        <v>374.58</v>
      </c>
    </row>
    <row r="47" spans="1:14" ht="15" customHeight="1" x14ac:dyDescent="0.25">
      <c r="A47" s="34" t="s">
        <v>81</v>
      </c>
      <c r="B47" s="41"/>
      <c r="C47" s="139" t="s">
        <v>23</v>
      </c>
      <c r="D47" s="140"/>
      <c r="E47" s="140"/>
      <c r="F47" s="140"/>
      <c r="G47" s="141"/>
      <c r="H47" s="60">
        <f>0.02*N45*N44</f>
        <v>374.58</v>
      </c>
    </row>
    <row r="48" spans="1:14" ht="15" customHeight="1" x14ac:dyDescent="0.25">
      <c r="A48" s="33" t="s">
        <v>82</v>
      </c>
      <c r="B48" s="38"/>
      <c r="C48" s="139" t="s">
        <v>3</v>
      </c>
      <c r="D48" s="140"/>
      <c r="E48" s="140"/>
      <c r="F48" s="140"/>
      <c r="G48" s="141"/>
      <c r="H48" s="60">
        <f>0.42*N44*N45</f>
        <v>7866.18</v>
      </c>
    </row>
    <row r="49" spans="1:18" ht="15" customHeight="1" x14ac:dyDescent="0.25">
      <c r="A49" s="34" t="s">
        <v>83</v>
      </c>
      <c r="B49" s="41"/>
      <c r="C49" s="139" t="s">
        <v>25</v>
      </c>
      <c r="D49" s="140"/>
      <c r="E49" s="140"/>
      <c r="F49" s="140"/>
      <c r="G49" s="141"/>
      <c r="H49" s="60">
        <f>0.04*N45*N44</f>
        <v>749.16</v>
      </c>
    </row>
    <row r="50" spans="1:18" ht="15" customHeight="1" x14ac:dyDescent="0.25">
      <c r="A50" s="33" t="s">
        <v>84</v>
      </c>
      <c r="B50" s="38"/>
      <c r="C50" s="139" t="s">
        <v>26</v>
      </c>
      <c r="D50" s="140"/>
      <c r="E50" s="140"/>
      <c r="F50" s="140"/>
      <c r="G50" s="141"/>
      <c r="H50" s="60">
        <f>0.3*N45*N44</f>
        <v>5618.7</v>
      </c>
    </row>
    <row r="51" spans="1:18" ht="15" customHeight="1" x14ac:dyDescent="0.25">
      <c r="A51" s="34" t="s">
        <v>85</v>
      </c>
      <c r="B51" s="41"/>
      <c r="C51" s="139" t="s">
        <v>52</v>
      </c>
      <c r="D51" s="140"/>
      <c r="E51" s="140"/>
      <c r="F51" s="140"/>
      <c r="G51" s="141"/>
      <c r="H51" s="60">
        <f>0.16*N45*N44</f>
        <v>2996.64</v>
      </c>
    </row>
    <row r="52" spans="1:18" ht="15" customHeight="1" x14ac:dyDescent="0.25">
      <c r="A52" s="33" t="s">
        <v>86</v>
      </c>
      <c r="B52" s="38"/>
      <c r="C52" s="139" t="s">
        <v>6</v>
      </c>
      <c r="D52" s="140"/>
      <c r="E52" s="140"/>
      <c r="F52" s="140"/>
      <c r="G52" s="141"/>
      <c r="H52" s="60">
        <f>0.23*N45*N44</f>
        <v>4307.670000000001</v>
      </c>
    </row>
    <row r="53" spans="1:18" ht="15" customHeight="1" x14ac:dyDescent="0.25">
      <c r="A53" s="34" t="s">
        <v>87</v>
      </c>
      <c r="B53" s="41"/>
      <c r="C53" s="139" t="s">
        <v>28</v>
      </c>
      <c r="D53" s="140"/>
      <c r="E53" s="140"/>
      <c r="F53" s="140"/>
      <c r="G53" s="141"/>
      <c r="H53" s="60">
        <v>0</v>
      </c>
    </row>
    <row r="54" spans="1:18" ht="15" customHeight="1" x14ac:dyDescent="0.25">
      <c r="A54" s="33" t="s">
        <v>88</v>
      </c>
      <c r="B54" s="38"/>
      <c r="C54" s="164" t="s">
        <v>51</v>
      </c>
      <c r="D54" s="165"/>
      <c r="E54" s="165"/>
      <c r="F54" s="165"/>
      <c r="G54" s="166"/>
      <c r="H54" s="60">
        <f>0.11*N44*N45</f>
        <v>2060.19</v>
      </c>
    </row>
    <row r="55" spans="1:18" ht="33" customHeight="1" x14ac:dyDescent="0.25">
      <c r="A55" s="34" t="s">
        <v>89</v>
      </c>
      <c r="B55" s="41"/>
      <c r="C55" s="139" t="s">
        <v>30</v>
      </c>
      <c r="D55" s="140"/>
      <c r="E55" s="140"/>
      <c r="F55" s="140"/>
      <c r="G55" s="141"/>
      <c r="H55" s="60">
        <f>1.57*N45*N44</f>
        <v>29404.530000000002</v>
      </c>
    </row>
    <row r="56" spans="1:18" ht="15" customHeight="1" x14ac:dyDescent="0.25">
      <c r="A56" s="33" t="s">
        <v>90</v>
      </c>
      <c r="B56" s="38"/>
      <c r="C56" s="139" t="s">
        <v>31</v>
      </c>
      <c r="D56" s="140"/>
      <c r="E56" s="140"/>
      <c r="F56" s="140"/>
      <c r="G56" s="141"/>
      <c r="H56" s="60">
        <f>1*N44*N45</f>
        <v>18729</v>
      </c>
    </row>
    <row r="57" spans="1:18" ht="15" customHeight="1" x14ac:dyDescent="0.25">
      <c r="A57" s="42" t="s">
        <v>91</v>
      </c>
      <c r="B57" s="43"/>
      <c r="C57" s="159" t="s">
        <v>116</v>
      </c>
      <c r="D57" s="160"/>
      <c r="E57" s="160"/>
      <c r="F57" s="160"/>
      <c r="G57" s="161"/>
      <c r="H57" s="59">
        <v>3.71</v>
      </c>
    </row>
    <row r="58" spans="1:18" ht="15" customHeight="1" x14ac:dyDescent="0.25">
      <c r="A58" s="158" t="s">
        <v>32</v>
      </c>
      <c r="B58" s="143"/>
      <c r="C58" s="143"/>
      <c r="D58" s="143"/>
      <c r="E58" s="143"/>
      <c r="F58" s="143"/>
      <c r="G58" s="144"/>
      <c r="H58" s="61">
        <f>SUM(H44:H57)</f>
        <v>122116.79000000002</v>
      </c>
    </row>
    <row r="59" spans="1:18" s="50" customFormat="1" ht="15" customHeight="1" x14ac:dyDescent="0.25">
      <c r="A59" s="51">
        <v>4</v>
      </c>
      <c r="B59" s="51"/>
      <c r="C59" s="136"/>
      <c r="D59" s="136"/>
      <c r="E59" s="136"/>
      <c r="F59" s="136"/>
      <c r="G59" s="136"/>
      <c r="H59" s="57"/>
      <c r="J59" s="97"/>
    </row>
    <row r="60" spans="1:18" s="53" customFormat="1" ht="15" customHeight="1" x14ac:dyDescent="0.25">
      <c r="A60" s="137">
        <v>5</v>
      </c>
      <c r="B60" s="51"/>
      <c r="C60" s="136" t="s">
        <v>117</v>
      </c>
      <c r="D60" s="136"/>
      <c r="E60" s="136"/>
      <c r="F60" s="136"/>
      <c r="G60" s="136"/>
      <c r="H60" s="57"/>
      <c r="J60" s="98"/>
    </row>
    <row r="61" spans="1:18" s="53" customFormat="1" x14ac:dyDescent="0.25">
      <c r="A61" s="137"/>
      <c r="B61" s="52"/>
      <c r="C61" s="149"/>
      <c r="D61" s="149"/>
      <c r="E61" s="149"/>
      <c r="F61" s="149"/>
      <c r="G61" s="149"/>
      <c r="H61" s="59"/>
      <c r="J61" s="98"/>
    </row>
    <row r="62" spans="1:18" ht="15" customHeight="1" x14ac:dyDescent="0.25">
      <c r="A62" s="138" t="s">
        <v>93</v>
      </c>
      <c r="B62" s="138"/>
      <c r="C62" s="138"/>
      <c r="D62" s="138"/>
      <c r="E62" s="138"/>
      <c r="F62" s="138"/>
      <c r="G62" s="138"/>
      <c r="H62" s="138"/>
    </row>
    <row r="63" spans="1:18" s="66" customFormat="1" ht="27" customHeight="1" x14ac:dyDescent="0.25">
      <c r="A63" s="155"/>
      <c r="B63" s="156"/>
      <c r="C63" s="156"/>
      <c r="D63" s="157"/>
      <c r="E63" s="153" t="s">
        <v>129</v>
      </c>
      <c r="F63" s="162"/>
      <c r="G63" s="162"/>
      <c r="H63" s="163"/>
      <c r="I63" s="152" t="s">
        <v>125</v>
      </c>
      <c r="J63" s="152"/>
      <c r="K63" s="153" t="s">
        <v>124</v>
      </c>
      <c r="L63" s="163"/>
    </row>
    <row r="64" spans="1:18" ht="18.75" customHeight="1" x14ac:dyDescent="0.25">
      <c r="A64" s="152" t="s">
        <v>94</v>
      </c>
      <c r="B64" s="152"/>
      <c r="C64" s="152"/>
      <c r="D64" s="152"/>
      <c r="E64" s="68" t="s">
        <v>95</v>
      </c>
      <c r="F64" s="68" t="s">
        <v>96</v>
      </c>
      <c r="G64" s="89" t="s">
        <v>97</v>
      </c>
      <c r="H64" s="64" t="s">
        <v>98</v>
      </c>
      <c r="I64" s="65" t="s">
        <v>95</v>
      </c>
      <c r="J64" s="99" t="s">
        <v>96</v>
      </c>
      <c r="K64" s="65" t="s">
        <v>95</v>
      </c>
      <c r="L64" s="65" t="s">
        <v>96</v>
      </c>
      <c r="R64" s="78"/>
    </row>
    <row r="65" spans="1:15" x14ac:dyDescent="0.25">
      <c r="A65" s="136" t="s">
        <v>99</v>
      </c>
      <c r="B65" s="136"/>
      <c r="C65" s="136"/>
      <c r="D65" s="136"/>
      <c r="E65" s="69">
        <f t="shared" ref="E65:F69" si="0">I65+K65</f>
        <v>179364.28</v>
      </c>
      <c r="F65" s="65">
        <f t="shared" si="0"/>
        <v>151588.18</v>
      </c>
      <c r="G65" s="71">
        <f>H58</f>
        <v>122116.79000000002</v>
      </c>
      <c r="H65" s="70">
        <f>F65-E65</f>
        <v>-27776.100000000006</v>
      </c>
      <c r="I65" s="69">
        <v>141853</v>
      </c>
      <c r="J65" s="99">
        <v>114076.9</v>
      </c>
      <c r="K65" s="65">
        <f>N68*N69*O65</f>
        <v>37511.279999999999</v>
      </c>
      <c r="L65" s="65">
        <f>K65</f>
        <v>37511.279999999999</v>
      </c>
      <c r="O65" s="66">
        <v>9.83</v>
      </c>
    </row>
    <row r="66" spans="1:15" x14ac:dyDescent="0.25">
      <c r="A66" s="136" t="s">
        <v>100</v>
      </c>
      <c r="B66" s="136"/>
      <c r="C66" s="136"/>
      <c r="D66" s="136"/>
      <c r="E66" s="65">
        <f t="shared" si="0"/>
        <v>38098.44</v>
      </c>
      <c r="F66" s="65">
        <f t="shared" si="0"/>
        <v>12298.46</v>
      </c>
      <c r="G66" s="71">
        <f>H17</f>
        <v>334151.24999999994</v>
      </c>
      <c r="H66" s="63">
        <f t="shared" ref="H66:H71" si="1">F66-G66</f>
        <v>-321852.78999999992</v>
      </c>
      <c r="I66" s="65">
        <v>30275.64</v>
      </c>
      <c r="J66" s="99">
        <v>24406.66</v>
      </c>
      <c r="K66" s="65">
        <f>N68*N69*O66</f>
        <v>7822.7999999999993</v>
      </c>
      <c r="L66" s="65">
        <f>K66-19931</f>
        <v>-12108.2</v>
      </c>
      <c r="O66" s="66">
        <v>2.0499999999999998</v>
      </c>
    </row>
    <row r="67" spans="1:15" ht="26.25" customHeight="1" x14ac:dyDescent="0.25">
      <c r="A67" s="136" t="s">
        <v>130</v>
      </c>
      <c r="B67" s="136"/>
      <c r="C67" s="136"/>
      <c r="D67" s="136"/>
      <c r="E67" s="65">
        <f t="shared" si="0"/>
        <v>21372.75</v>
      </c>
      <c r="F67" s="65">
        <f t="shared" si="0"/>
        <v>18080.27</v>
      </c>
      <c r="G67" s="71">
        <f>H24</f>
        <v>13110.3</v>
      </c>
      <c r="H67" s="63">
        <f t="shared" si="1"/>
        <v>4969.9700000000012</v>
      </c>
      <c r="I67" s="65">
        <v>16984.349999999999</v>
      </c>
      <c r="J67" s="99">
        <v>13691.87</v>
      </c>
      <c r="K67" s="65">
        <f>N68*N69*O67</f>
        <v>4388.3999999999996</v>
      </c>
      <c r="L67" s="65">
        <f>K67</f>
        <v>4388.3999999999996</v>
      </c>
      <c r="O67" s="66">
        <v>1.1499999999999999</v>
      </c>
    </row>
    <row r="68" spans="1:15" x14ac:dyDescent="0.25">
      <c r="A68" s="136" t="s">
        <v>102</v>
      </c>
      <c r="B68" s="136"/>
      <c r="C68" s="136"/>
      <c r="D68" s="136"/>
      <c r="E68" s="65">
        <f t="shared" si="0"/>
        <v>37168.199999999997</v>
      </c>
      <c r="F68" s="65">
        <f t="shared" si="0"/>
        <v>31442.54</v>
      </c>
      <c r="G68" s="71">
        <f>H33</f>
        <v>23979.84</v>
      </c>
      <c r="H68" s="63">
        <f t="shared" si="1"/>
        <v>7462.7000000000007</v>
      </c>
      <c r="I68" s="65">
        <v>29536.2</v>
      </c>
      <c r="J68" s="99">
        <v>23810.54</v>
      </c>
      <c r="K68" s="65">
        <f>N68*N69*O68</f>
        <v>7632</v>
      </c>
      <c r="L68" s="65">
        <f>K68</f>
        <v>7632</v>
      </c>
      <c r="N68" s="32">
        <v>424</v>
      </c>
      <c r="O68" s="66">
        <v>2</v>
      </c>
    </row>
    <row r="69" spans="1:15" x14ac:dyDescent="0.25">
      <c r="A69" s="136" t="s">
        <v>104</v>
      </c>
      <c r="B69" s="136"/>
      <c r="C69" s="136"/>
      <c r="D69" s="136"/>
      <c r="E69" s="65">
        <f t="shared" si="0"/>
        <v>19885.05</v>
      </c>
      <c r="F69" s="70">
        <f t="shared" si="0"/>
        <v>16821.79</v>
      </c>
      <c r="G69" s="71">
        <f>H41</f>
        <v>11986.56</v>
      </c>
      <c r="H69" s="63">
        <f t="shared" si="1"/>
        <v>4835.2300000000014</v>
      </c>
      <c r="I69" s="65">
        <v>15801.93</v>
      </c>
      <c r="J69" s="99">
        <v>12738.67</v>
      </c>
      <c r="K69" s="65">
        <f>N68*N69*O69</f>
        <v>4083.1200000000003</v>
      </c>
      <c r="L69" s="70">
        <f>K69</f>
        <v>4083.1200000000003</v>
      </c>
      <c r="N69" s="32">
        <v>9</v>
      </c>
      <c r="O69" s="66">
        <v>1.07</v>
      </c>
    </row>
    <row r="70" spans="1:15" s="77" customFormat="1" x14ac:dyDescent="0.25">
      <c r="A70" s="130" t="s">
        <v>131</v>
      </c>
      <c r="B70" s="131"/>
      <c r="C70" s="131"/>
      <c r="D70" s="132"/>
      <c r="E70" s="75">
        <f>I70+K70</f>
        <v>4557.3100000000004</v>
      </c>
      <c r="F70" s="75">
        <f>J70</f>
        <v>3924.32</v>
      </c>
      <c r="G70" s="71">
        <f>E70</f>
        <v>4557.3100000000004</v>
      </c>
      <c r="H70" s="76">
        <f t="shared" si="1"/>
        <v>-632.99000000000024</v>
      </c>
      <c r="I70" s="75">
        <v>4557.3100000000004</v>
      </c>
      <c r="J70" s="99">
        <v>3924.32</v>
      </c>
      <c r="K70" s="75"/>
      <c r="L70" s="70"/>
    </row>
    <row r="71" spans="1:15" s="77" customFormat="1" x14ac:dyDescent="0.25">
      <c r="A71" s="130" t="s">
        <v>132</v>
      </c>
      <c r="B71" s="131"/>
      <c r="C71" s="131"/>
      <c r="D71" s="132"/>
      <c r="E71" s="75">
        <f>I71+K71</f>
        <v>8777.18</v>
      </c>
      <c r="F71" s="75">
        <f>J71</f>
        <v>7301.75</v>
      </c>
      <c r="G71" s="71">
        <f>E71</f>
        <v>8777.18</v>
      </c>
      <c r="H71" s="76">
        <f t="shared" si="1"/>
        <v>-1475.4300000000003</v>
      </c>
      <c r="I71" s="75">
        <v>8777.18</v>
      </c>
      <c r="J71" s="99">
        <v>7301.75</v>
      </c>
      <c r="K71" s="75"/>
      <c r="L71" s="70"/>
    </row>
    <row r="72" spans="1:15" s="54" customFormat="1" ht="12.75" customHeight="1" x14ac:dyDescent="0.25">
      <c r="A72" s="130" t="s">
        <v>114</v>
      </c>
      <c r="B72" s="131"/>
      <c r="C72" s="131"/>
      <c r="D72" s="132"/>
      <c r="E72" s="70">
        <f t="shared" ref="E72:L72" si="2">SUM(E65:E71)</f>
        <v>309223.20999999996</v>
      </c>
      <c r="F72" s="65">
        <f t="shared" si="2"/>
        <v>241457.31</v>
      </c>
      <c r="G72" s="71">
        <f t="shared" si="2"/>
        <v>518679.23</v>
      </c>
      <c r="H72" s="74">
        <f t="shared" si="2"/>
        <v>-334469.40999999992</v>
      </c>
      <c r="I72" s="70">
        <f t="shared" si="2"/>
        <v>247785.61000000002</v>
      </c>
      <c r="J72" s="99">
        <f t="shared" si="2"/>
        <v>199950.71000000002</v>
      </c>
      <c r="K72" s="65">
        <f t="shared" si="2"/>
        <v>61437.600000000006</v>
      </c>
      <c r="L72" s="65">
        <f t="shared" si="2"/>
        <v>41506.6</v>
      </c>
    </row>
    <row r="73" spans="1:15" ht="43.5" customHeight="1" x14ac:dyDescent="0.25">
      <c r="A73" s="130" t="s">
        <v>106</v>
      </c>
      <c r="B73" s="131"/>
      <c r="C73" s="131"/>
      <c r="D73" s="132"/>
      <c r="E73" s="65">
        <v>0</v>
      </c>
      <c r="F73" s="71">
        <v>0</v>
      </c>
      <c r="G73" s="71">
        <f>E72*1/100</f>
        <v>3092.2320999999997</v>
      </c>
      <c r="H73" s="83">
        <f>F73-G73</f>
        <v>-3092.2320999999997</v>
      </c>
      <c r="I73" s="65"/>
      <c r="J73" s="99"/>
      <c r="K73" s="65"/>
      <c r="L73" s="65"/>
    </row>
    <row r="74" spans="1:15" x14ac:dyDescent="0.25">
      <c r="A74" s="136" t="s">
        <v>107</v>
      </c>
      <c r="B74" s="136"/>
      <c r="C74" s="136"/>
      <c r="D74" s="136"/>
      <c r="E74" s="65">
        <f>SUM(E72:E73)</f>
        <v>309223.20999999996</v>
      </c>
      <c r="F74" s="65">
        <f>SUM(F72:F73)</f>
        <v>241457.31</v>
      </c>
      <c r="G74" s="71">
        <f>SUM(G72:G73)</f>
        <v>521771.4621</v>
      </c>
      <c r="H74" s="74">
        <f>H72+H73</f>
        <v>-337561.64209999994</v>
      </c>
      <c r="I74" s="65"/>
      <c r="J74" s="99"/>
      <c r="K74" s="65"/>
      <c r="L74" s="65"/>
    </row>
    <row r="75" spans="1:15" x14ac:dyDescent="0.25">
      <c r="A75" s="152" t="s">
        <v>126</v>
      </c>
      <c r="B75" s="152"/>
      <c r="C75" s="152"/>
      <c r="D75" s="152"/>
      <c r="E75" s="152"/>
      <c r="F75" s="152"/>
      <c r="G75" s="152"/>
      <c r="H75" s="153"/>
      <c r="I75" s="172">
        <v>0.70399999999999996</v>
      </c>
      <c r="J75" s="163"/>
      <c r="K75" s="172">
        <v>0.82</v>
      </c>
      <c r="L75" s="163"/>
    </row>
    <row r="76" spans="1:15" x14ac:dyDescent="0.25">
      <c r="A76" s="154" t="s">
        <v>120</v>
      </c>
      <c r="B76" s="154"/>
      <c r="C76" s="154"/>
      <c r="D76" s="154"/>
      <c r="E76" s="154"/>
      <c r="F76" s="154"/>
      <c r="G76" s="154"/>
      <c r="H76" s="63">
        <v>0</v>
      </c>
      <c r="I76" s="65"/>
      <c r="J76" s="99"/>
      <c r="K76" s="65"/>
      <c r="L76" s="65"/>
    </row>
    <row r="77" spans="1:15" s="77" customFormat="1" x14ac:dyDescent="0.25">
      <c r="A77" s="133" t="s">
        <v>134</v>
      </c>
      <c r="B77" s="134"/>
      <c r="C77" s="134"/>
      <c r="D77" s="134"/>
      <c r="E77" s="134"/>
      <c r="F77" s="134"/>
      <c r="G77" s="135"/>
      <c r="H77" s="74">
        <f>H74+H76</f>
        <v>-337561.64209999994</v>
      </c>
      <c r="I77" s="75"/>
      <c r="J77" s="99"/>
      <c r="K77" s="75"/>
      <c r="L77" s="75"/>
    </row>
    <row r="78" spans="1:15" x14ac:dyDescent="0.25">
      <c r="A78" s="154" t="s">
        <v>123</v>
      </c>
      <c r="B78" s="154"/>
      <c r="C78" s="154"/>
      <c r="D78" s="154"/>
      <c r="E78" s="154"/>
      <c r="F78" s="154"/>
      <c r="G78" s="154"/>
      <c r="H78" s="63">
        <f>I78+K78</f>
        <v>47737.18</v>
      </c>
      <c r="I78" s="130">
        <v>45866.58</v>
      </c>
      <c r="J78" s="132"/>
      <c r="K78" s="130">
        <v>1870.6</v>
      </c>
      <c r="L78" s="132"/>
    </row>
    <row r="81" spans="1:8" x14ac:dyDescent="0.25">
      <c r="A81" s="150"/>
      <c r="B81" s="150"/>
      <c r="C81" s="150"/>
      <c r="D81" s="150"/>
      <c r="E81" s="150"/>
      <c r="F81" s="151"/>
      <c r="G81" s="151"/>
      <c r="H81" s="151"/>
    </row>
  </sheetData>
  <mergeCells count="89">
    <mergeCell ref="K78:L78"/>
    <mergeCell ref="I63:J63"/>
    <mergeCell ref="K63:L63"/>
    <mergeCell ref="I75:J75"/>
    <mergeCell ref="K75:L75"/>
    <mergeCell ref="I78:J78"/>
    <mergeCell ref="C27:G27"/>
    <mergeCell ref="A67:D67"/>
    <mergeCell ref="A18:H18"/>
    <mergeCell ref="C53:G53"/>
    <mergeCell ref="C12:G12"/>
    <mergeCell ref="A17:G17"/>
    <mergeCell ref="C19:G19"/>
    <mergeCell ref="C45:G45"/>
    <mergeCell ref="C23:G23"/>
    <mergeCell ref="C44:G44"/>
    <mergeCell ref="C37:G37"/>
    <mergeCell ref="C38:G38"/>
    <mergeCell ref="C41:G41"/>
    <mergeCell ref="C40:G40"/>
    <mergeCell ref="C28:G28"/>
    <mergeCell ref="A1:H1"/>
    <mergeCell ref="A4:H4"/>
    <mergeCell ref="C10:G10"/>
    <mergeCell ref="C5:G5"/>
    <mergeCell ref="C3:G3"/>
    <mergeCell ref="C7:G7"/>
    <mergeCell ref="C6:G6"/>
    <mergeCell ref="A2:H2"/>
    <mergeCell ref="A3:B3"/>
    <mergeCell ref="C8:G8"/>
    <mergeCell ref="C9:G9"/>
    <mergeCell ref="C16:G16"/>
    <mergeCell ref="C15:G15"/>
    <mergeCell ref="A64:D64"/>
    <mergeCell ref="A66:D66"/>
    <mergeCell ref="A63:D63"/>
    <mergeCell ref="C35:G35"/>
    <mergeCell ref="C36:G36"/>
    <mergeCell ref="A58:G58"/>
    <mergeCell ref="C46:G46"/>
    <mergeCell ref="C57:G57"/>
    <mergeCell ref="C47:G47"/>
    <mergeCell ref="E63:H63"/>
    <mergeCell ref="C54:G54"/>
    <mergeCell ref="C55:G55"/>
    <mergeCell ref="C26:G26"/>
    <mergeCell ref="C30:G30"/>
    <mergeCell ref="A68:D68"/>
    <mergeCell ref="C61:G61"/>
    <mergeCell ref="A81:E81"/>
    <mergeCell ref="F81:H81"/>
    <mergeCell ref="A74:D74"/>
    <mergeCell ref="A73:D73"/>
    <mergeCell ref="A75:H75"/>
    <mergeCell ref="A76:G76"/>
    <mergeCell ref="A78:G78"/>
    <mergeCell ref="A72:D72"/>
    <mergeCell ref="C59:G59"/>
    <mergeCell ref="A70:D70"/>
    <mergeCell ref="A71:D71"/>
    <mergeCell ref="C20:G20"/>
    <mergeCell ref="C21:G21"/>
    <mergeCell ref="C22:G22"/>
    <mergeCell ref="A69:D69"/>
    <mergeCell ref="A65:D65"/>
    <mergeCell ref="C24:G24"/>
    <mergeCell ref="A43:H43"/>
    <mergeCell ref="C25:G25"/>
    <mergeCell ref="C31:G31"/>
    <mergeCell ref="C32:G32"/>
    <mergeCell ref="C34:G34"/>
    <mergeCell ref="C39:G39"/>
    <mergeCell ref="C13:G13"/>
    <mergeCell ref="C29:G29"/>
    <mergeCell ref="C14:G14"/>
    <mergeCell ref="A77:G77"/>
    <mergeCell ref="C11:G11"/>
    <mergeCell ref="C60:G60"/>
    <mergeCell ref="A60:A61"/>
    <mergeCell ref="A62:H62"/>
    <mergeCell ref="C48:G48"/>
    <mergeCell ref="C49:G49"/>
    <mergeCell ref="C50:G50"/>
    <mergeCell ref="C56:G56"/>
    <mergeCell ref="C51:G51"/>
    <mergeCell ref="C52:G52"/>
    <mergeCell ref="C33:G33"/>
    <mergeCell ref="A42:G4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ColWidth="9.140625"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83" t="s">
        <v>65</v>
      </c>
      <c r="B1" s="183"/>
      <c r="C1" s="183"/>
      <c r="D1" s="183"/>
      <c r="E1" s="183"/>
      <c r="F1" s="183"/>
      <c r="G1" s="183"/>
      <c r="H1" s="183"/>
      <c r="I1" s="31"/>
      <c r="J1" s="31"/>
      <c r="K1" s="31"/>
      <c r="L1" s="31"/>
    </row>
    <row r="2" spans="1:12" ht="36" customHeight="1" x14ac:dyDescent="0.25">
      <c r="A2" s="184" t="s">
        <v>66</v>
      </c>
      <c r="B2" s="184"/>
      <c r="C2" s="184"/>
      <c r="D2" s="184"/>
      <c r="E2" s="184"/>
      <c r="F2" s="184"/>
      <c r="G2" s="184"/>
      <c r="H2" s="185"/>
    </row>
    <row r="3" spans="1:12" ht="27" customHeight="1" x14ac:dyDescent="0.25">
      <c r="A3" s="158" t="s">
        <v>111</v>
      </c>
      <c r="B3" s="144"/>
      <c r="C3" s="153" t="s">
        <v>92</v>
      </c>
      <c r="D3" s="162"/>
      <c r="E3" s="162"/>
      <c r="F3" s="162"/>
      <c r="G3" s="163"/>
      <c r="H3" s="28" t="s">
        <v>67</v>
      </c>
    </row>
    <row r="4" spans="1:12" ht="27" customHeight="1" x14ac:dyDescent="0.25">
      <c r="A4" s="170" t="s">
        <v>9</v>
      </c>
      <c r="B4" s="170"/>
      <c r="C4" s="170"/>
      <c r="D4" s="170"/>
      <c r="E4" s="170"/>
      <c r="F4" s="170"/>
      <c r="G4" s="170"/>
      <c r="H4" s="171"/>
    </row>
    <row r="5" spans="1:12" ht="24.75" customHeight="1" x14ac:dyDescent="0.25">
      <c r="A5" s="34" t="s">
        <v>68</v>
      </c>
      <c r="B5" s="41"/>
      <c r="C5" s="139" t="s">
        <v>8</v>
      </c>
      <c r="D5" s="140"/>
      <c r="E5" s="140"/>
      <c r="F5" s="140"/>
      <c r="G5" s="141"/>
      <c r="H5" s="37"/>
    </row>
    <row r="6" spans="1:12" ht="15" customHeight="1" x14ac:dyDescent="0.25">
      <c r="A6" s="34" t="s">
        <v>69</v>
      </c>
      <c r="B6" s="41"/>
      <c r="C6" s="180" t="s">
        <v>64</v>
      </c>
      <c r="D6" s="181"/>
      <c r="E6" s="181"/>
      <c r="F6" s="181"/>
      <c r="G6" s="182"/>
      <c r="H6" s="28"/>
    </row>
    <row r="7" spans="1:12" x14ac:dyDescent="0.25">
      <c r="A7" s="33"/>
      <c r="B7" s="38"/>
      <c r="C7" s="176"/>
      <c r="D7" s="177"/>
      <c r="E7" s="177"/>
      <c r="F7" s="177"/>
      <c r="G7" s="178"/>
      <c r="H7" s="28"/>
    </row>
    <row r="8" spans="1:12" x14ac:dyDescent="0.25">
      <c r="A8" s="33"/>
      <c r="B8" s="38"/>
      <c r="C8" s="176"/>
      <c r="D8" s="177"/>
      <c r="E8" s="177"/>
      <c r="F8" s="177"/>
      <c r="G8" s="178"/>
      <c r="H8" s="28"/>
    </row>
    <row r="9" spans="1:12" x14ac:dyDescent="0.25">
      <c r="A9" s="33"/>
      <c r="B9" s="38"/>
      <c r="C9" s="176"/>
      <c r="D9" s="177"/>
      <c r="E9" s="177"/>
      <c r="F9" s="177"/>
      <c r="G9" s="178"/>
      <c r="H9" s="28"/>
    </row>
    <row r="10" spans="1:12" x14ac:dyDescent="0.25">
      <c r="A10" s="33"/>
      <c r="B10" s="38"/>
      <c r="C10" s="176"/>
      <c r="D10" s="177"/>
      <c r="E10" s="177"/>
      <c r="F10" s="177"/>
      <c r="G10" s="178"/>
      <c r="H10" s="28"/>
    </row>
    <row r="11" spans="1:12" x14ac:dyDescent="0.25">
      <c r="A11" s="33"/>
      <c r="B11" s="38"/>
      <c r="C11" s="176"/>
      <c r="D11" s="177"/>
      <c r="E11" s="177"/>
      <c r="F11" s="177"/>
      <c r="G11" s="178"/>
      <c r="H11" s="28"/>
    </row>
    <row r="12" spans="1:12" x14ac:dyDescent="0.25">
      <c r="A12" s="33"/>
      <c r="B12" s="38"/>
      <c r="C12" s="176"/>
      <c r="D12" s="177"/>
      <c r="E12" s="177"/>
      <c r="F12" s="177"/>
      <c r="G12" s="178"/>
      <c r="H12" s="28"/>
    </row>
    <row r="13" spans="1:12" x14ac:dyDescent="0.25">
      <c r="A13" s="33"/>
      <c r="B13" s="38"/>
      <c r="C13" s="176"/>
      <c r="D13" s="177"/>
      <c r="E13" s="177"/>
      <c r="F13" s="177"/>
      <c r="G13" s="178"/>
      <c r="H13" s="28"/>
    </row>
    <row r="14" spans="1:12" x14ac:dyDescent="0.25">
      <c r="A14" s="33"/>
      <c r="B14" s="38"/>
      <c r="C14" s="176"/>
      <c r="D14" s="177"/>
      <c r="E14" s="177"/>
      <c r="F14" s="177"/>
      <c r="G14" s="178"/>
      <c r="H14" s="28"/>
    </row>
    <row r="15" spans="1:12" x14ac:dyDescent="0.25">
      <c r="A15" s="33"/>
      <c r="B15" s="38"/>
      <c r="C15" s="176"/>
      <c r="D15" s="177"/>
      <c r="E15" s="177"/>
      <c r="F15" s="177"/>
      <c r="G15" s="178"/>
      <c r="H15" s="28"/>
    </row>
    <row r="16" spans="1:12" x14ac:dyDescent="0.25">
      <c r="A16" s="33"/>
      <c r="B16" s="38"/>
      <c r="C16" s="176"/>
      <c r="D16" s="177"/>
      <c r="E16" s="177"/>
      <c r="F16" s="177"/>
      <c r="G16" s="178"/>
      <c r="H16" s="28"/>
    </row>
    <row r="17" spans="1:8" x14ac:dyDescent="0.25">
      <c r="A17" s="34" t="s">
        <v>70</v>
      </c>
      <c r="B17" s="41"/>
      <c r="C17" s="130" t="s">
        <v>59</v>
      </c>
      <c r="D17" s="131"/>
      <c r="E17" s="131"/>
      <c r="F17" s="131"/>
      <c r="G17" s="132"/>
      <c r="H17" s="27"/>
    </row>
    <row r="18" spans="1:8" x14ac:dyDescent="0.25">
      <c r="A18" s="158" t="s">
        <v>13</v>
      </c>
      <c r="B18" s="143"/>
      <c r="C18" s="143"/>
      <c r="D18" s="143"/>
      <c r="E18" s="143"/>
      <c r="F18" s="143"/>
      <c r="G18" s="144"/>
      <c r="H18" s="28"/>
    </row>
    <row r="19" spans="1:8" x14ac:dyDescent="0.25">
      <c r="A19" s="170" t="s">
        <v>71</v>
      </c>
      <c r="B19" s="170"/>
      <c r="C19" s="170"/>
      <c r="D19" s="170"/>
      <c r="E19" s="170"/>
      <c r="F19" s="170"/>
      <c r="G19" s="170"/>
      <c r="H19" s="171"/>
    </row>
    <row r="20" spans="1:8" x14ac:dyDescent="0.25">
      <c r="A20" s="34" t="s">
        <v>72</v>
      </c>
      <c r="B20" s="41"/>
      <c r="C20" s="130" t="s">
        <v>76</v>
      </c>
      <c r="D20" s="131"/>
      <c r="E20" s="131"/>
      <c r="F20" s="131"/>
      <c r="G20" s="132"/>
      <c r="H20" s="28" t="s">
        <v>67</v>
      </c>
    </row>
    <row r="21" spans="1:8" x14ac:dyDescent="0.25">
      <c r="A21" s="33"/>
      <c r="B21" s="38"/>
      <c r="C21" s="176"/>
      <c r="D21" s="177"/>
      <c r="E21" s="177"/>
      <c r="F21" s="177"/>
      <c r="G21" s="178"/>
      <c r="H21" s="28"/>
    </row>
    <row r="22" spans="1:8" x14ac:dyDescent="0.25">
      <c r="A22" s="33"/>
      <c r="B22" s="38"/>
      <c r="C22" s="176"/>
      <c r="D22" s="177"/>
      <c r="E22" s="177"/>
      <c r="F22" s="177"/>
      <c r="G22" s="178"/>
      <c r="H22" s="28"/>
    </row>
    <row r="23" spans="1:8" x14ac:dyDescent="0.25">
      <c r="A23" s="33"/>
      <c r="B23" s="38"/>
      <c r="C23" s="176"/>
      <c r="D23" s="177"/>
      <c r="E23" s="177"/>
      <c r="F23" s="177"/>
      <c r="G23" s="178"/>
      <c r="H23" s="28"/>
    </row>
    <row r="24" spans="1:8" x14ac:dyDescent="0.25">
      <c r="A24" s="34" t="s">
        <v>73</v>
      </c>
      <c r="B24" s="41"/>
      <c r="C24" s="130" t="s">
        <v>77</v>
      </c>
      <c r="D24" s="131"/>
      <c r="E24" s="131"/>
      <c r="F24" s="131"/>
      <c r="G24" s="132"/>
      <c r="H24" s="28"/>
    </row>
    <row r="25" spans="1:8" x14ac:dyDescent="0.25">
      <c r="A25" s="33"/>
      <c r="B25" s="38"/>
      <c r="C25" s="176"/>
      <c r="D25" s="177"/>
      <c r="E25" s="177"/>
      <c r="F25" s="177"/>
      <c r="G25" s="178"/>
      <c r="H25" s="28"/>
    </row>
    <row r="26" spans="1:8" x14ac:dyDescent="0.25">
      <c r="A26" s="33"/>
      <c r="B26" s="38"/>
      <c r="C26" s="176"/>
      <c r="D26" s="177"/>
      <c r="E26" s="177"/>
      <c r="F26" s="177"/>
      <c r="G26" s="178"/>
      <c r="H26" s="28"/>
    </row>
    <row r="27" spans="1:8" x14ac:dyDescent="0.25">
      <c r="A27" s="33"/>
      <c r="B27" s="38"/>
      <c r="C27" s="176"/>
      <c r="D27" s="177"/>
      <c r="E27" s="177"/>
      <c r="F27" s="177"/>
      <c r="G27" s="178"/>
      <c r="H27" s="28"/>
    </row>
    <row r="28" spans="1:8" x14ac:dyDescent="0.25">
      <c r="A28" s="34" t="s">
        <v>74</v>
      </c>
      <c r="B28" s="41"/>
      <c r="C28" s="130" t="s">
        <v>78</v>
      </c>
      <c r="D28" s="131"/>
      <c r="E28" s="131"/>
      <c r="F28" s="131"/>
      <c r="G28" s="132"/>
      <c r="H28" s="28"/>
    </row>
    <row r="29" spans="1:8" x14ac:dyDescent="0.25">
      <c r="A29" s="33"/>
      <c r="B29" s="38"/>
      <c r="C29" s="176"/>
      <c r="D29" s="177"/>
      <c r="E29" s="177"/>
      <c r="F29" s="177"/>
      <c r="G29" s="178"/>
      <c r="H29" s="28"/>
    </row>
    <row r="30" spans="1:8" x14ac:dyDescent="0.25">
      <c r="A30" s="33"/>
      <c r="B30" s="38"/>
      <c r="C30" s="176"/>
      <c r="D30" s="177"/>
      <c r="E30" s="177"/>
      <c r="F30" s="177"/>
      <c r="G30" s="178"/>
      <c r="H30" s="28"/>
    </row>
    <row r="31" spans="1:8" x14ac:dyDescent="0.25">
      <c r="A31" s="33"/>
      <c r="B31" s="38"/>
      <c r="C31" s="30"/>
      <c r="D31" s="44"/>
      <c r="E31" s="44"/>
      <c r="F31" s="44"/>
      <c r="G31" s="45"/>
      <c r="H31" s="28"/>
    </row>
    <row r="32" spans="1:8" x14ac:dyDescent="0.25">
      <c r="A32" s="39"/>
      <c r="B32" s="40"/>
      <c r="C32" s="46"/>
      <c r="D32" s="47"/>
      <c r="E32" s="47"/>
      <c r="F32" s="47"/>
      <c r="G32" s="48"/>
      <c r="H32" s="28"/>
    </row>
    <row r="33" spans="1:8" x14ac:dyDescent="0.25">
      <c r="A33" s="158" t="s">
        <v>18</v>
      </c>
      <c r="B33" s="143"/>
      <c r="C33" s="143"/>
      <c r="D33" s="143"/>
      <c r="E33" s="143"/>
      <c r="F33" s="143"/>
      <c r="G33" s="144"/>
      <c r="H33" s="35"/>
    </row>
    <row r="34" spans="1:8" x14ac:dyDescent="0.25">
      <c r="A34" s="146" t="s">
        <v>75</v>
      </c>
      <c r="B34" s="146"/>
      <c r="C34" s="147"/>
      <c r="D34" s="147"/>
      <c r="E34" s="147"/>
      <c r="F34" s="147"/>
      <c r="G34" s="147"/>
      <c r="H34" s="148"/>
    </row>
    <row r="35" spans="1:8" x14ac:dyDescent="0.25">
      <c r="A35" s="34" t="s">
        <v>79</v>
      </c>
      <c r="B35" s="41"/>
      <c r="C35" s="139" t="s">
        <v>20</v>
      </c>
      <c r="D35" s="140"/>
      <c r="E35" s="140"/>
      <c r="F35" s="140"/>
      <c r="G35" s="141"/>
      <c r="H35" s="28"/>
    </row>
    <row r="36" spans="1:8" x14ac:dyDescent="0.25">
      <c r="A36" s="34" t="s">
        <v>80</v>
      </c>
      <c r="B36" s="41"/>
      <c r="C36" s="139" t="s">
        <v>21</v>
      </c>
      <c r="D36" s="140"/>
      <c r="E36" s="140"/>
      <c r="F36" s="140"/>
      <c r="G36" s="141"/>
      <c r="H36" s="28"/>
    </row>
    <row r="37" spans="1:8" x14ac:dyDescent="0.25">
      <c r="A37" s="33" t="s">
        <v>81</v>
      </c>
      <c r="B37" s="38"/>
      <c r="C37" s="139" t="s">
        <v>22</v>
      </c>
      <c r="D37" s="140"/>
      <c r="E37" s="140"/>
      <c r="F37" s="140"/>
      <c r="G37" s="141"/>
      <c r="H37" s="28"/>
    </row>
    <row r="38" spans="1:8" x14ac:dyDescent="0.25">
      <c r="A38" s="34" t="s">
        <v>81</v>
      </c>
      <c r="B38" s="41"/>
      <c r="C38" s="139" t="s">
        <v>23</v>
      </c>
      <c r="D38" s="140"/>
      <c r="E38" s="140"/>
      <c r="F38" s="140"/>
      <c r="G38" s="141"/>
      <c r="H38" s="28"/>
    </row>
    <row r="39" spans="1:8" x14ac:dyDescent="0.25">
      <c r="A39" s="33" t="s">
        <v>82</v>
      </c>
      <c r="B39" s="38"/>
      <c r="C39" s="139" t="s">
        <v>3</v>
      </c>
      <c r="D39" s="140"/>
      <c r="E39" s="140"/>
      <c r="F39" s="140"/>
      <c r="G39" s="141"/>
      <c r="H39" s="28"/>
    </row>
    <row r="40" spans="1:8" x14ac:dyDescent="0.25">
      <c r="A40" s="34" t="s">
        <v>83</v>
      </c>
      <c r="B40" s="41"/>
      <c r="C40" s="139" t="s">
        <v>25</v>
      </c>
      <c r="D40" s="140"/>
      <c r="E40" s="140"/>
      <c r="F40" s="140"/>
      <c r="G40" s="141"/>
      <c r="H40" s="28"/>
    </row>
    <row r="41" spans="1:8" x14ac:dyDescent="0.25">
      <c r="A41" s="33" t="s">
        <v>84</v>
      </c>
      <c r="B41" s="38"/>
      <c r="C41" s="139" t="s">
        <v>26</v>
      </c>
      <c r="D41" s="140"/>
      <c r="E41" s="140"/>
      <c r="F41" s="140"/>
      <c r="G41" s="141"/>
      <c r="H41" s="28"/>
    </row>
    <row r="42" spans="1:8" x14ac:dyDescent="0.25">
      <c r="A42" s="34" t="s">
        <v>85</v>
      </c>
      <c r="B42" s="41"/>
      <c r="C42" s="139" t="s">
        <v>52</v>
      </c>
      <c r="D42" s="140"/>
      <c r="E42" s="140"/>
      <c r="F42" s="140"/>
      <c r="G42" s="141"/>
      <c r="H42" s="28"/>
    </row>
    <row r="43" spans="1:8" x14ac:dyDescent="0.25">
      <c r="A43" s="33" t="s">
        <v>86</v>
      </c>
      <c r="B43" s="38"/>
      <c r="C43" s="139" t="s">
        <v>6</v>
      </c>
      <c r="D43" s="140"/>
      <c r="E43" s="140"/>
      <c r="F43" s="140"/>
      <c r="G43" s="141"/>
      <c r="H43" s="28"/>
    </row>
    <row r="44" spans="1:8" x14ac:dyDescent="0.25">
      <c r="A44" s="34" t="s">
        <v>87</v>
      </c>
      <c r="B44" s="41"/>
      <c r="C44" s="139" t="s">
        <v>28</v>
      </c>
      <c r="D44" s="140"/>
      <c r="E44" s="140"/>
      <c r="F44" s="140"/>
      <c r="G44" s="141"/>
      <c r="H44" s="28"/>
    </row>
    <row r="45" spans="1:8" x14ac:dyDescent="0.25">
      <c r="A45" s="33" t="s">
        <v>88</v>
      </c>
      <c r="B45" s="38"/>
      <c r="C45" s="139" t="s">
        <v>51</v>
      </c>
      <c r="D45" s="140"/>
      <c r="E45" s="140"/>
      <c r="F45" s="140"/>
      <c r="G45" s="141"/>
      <c r="H45" s="28"/>
    </row>
    <row r="46" spans="1:8" x14ac:dyDescent="0.25">
      <c r="A46" s="34" t="s">
        <v>89</v>
      </c>
      <c r="B46" s="41"/>
      <c r="C46" s="139" t="s">
        <v>30</v>
      </c>
      <c r="D46" s="140"/>
      <c r="E46" s="140"/>
      <c r="F46" s="140"/>
      <c r="G46" s="141"/>
      <c r="H46" s="28"/>
    </row>
    <row r="47" spans="1:8" x14ac:dyDescent="0.25">
      <c r="A47" s="33" t="s">
        <v>90</v>
      </c>
      <c r="B47" s="38"/>
      <c r="C47" s="139" t="s">
        <v>31</v>
      </c>
      <c r="D47" s="140"/>
      <c r="E47" s="140"/>
      <c r="F47" s="140"/>
      <c r="G47" s="141"/>
      <c r="H47" s="28"/>
    </row>
    <row r="48" spans="1:8" ht="24" x14ac:dyDescent="0.25">
      <c r="A48" s="42" t="s">
        <v>91</v>
      </c>
      <c r="B48" s="43"/>
      <c r="C48" s="159" t="s">
        <v>57</v>
      </c>
      <c r="D48" s="160"/>
      <c r="E48" s="160"/>
      <c r="F48" s="160"/>
      <c r="G48" s="161"/>
      <c r="H48" s="28"/>
    </row>
    <row r="49" spans="1:8" x14ac:dyDescent="0.25">
      <c r="A49" s="158" t="s">
        <v>32</v>
      </c>
      <c r="B49" s="143"/>
      <c r="C49" s="143"/>
      <c r="D49" s="143"/>
      <c r="E49" s="143"/>
      <c r="F49" s="143"/>
      <c r="G49" s="144"/>
      <c r="H49" s="36"/>
    </row>
    <row r="51" spans="1:8" x14ac:dyDescent="0.25">
      <c r="A51" s="138" t="s">
        <v>93</v>
      </c>
      <c r="B51" s="138"/>
      <c r="C51" s="138"/>
      <c r="D51" s="138"/>
      <c r="E51" s="138"/>
      <c r="F51" s="138"/>
      <c r="G51" s="138"/>
      <c r="H51" s="138"/>
    </row>
    <row r="52" spans="1:8" x14ac:dyDescent="0.25">
      <c r="A52" s="152" t="s">
        <v>94</v>
      </c>
      <c r="B52" s="152"/>
      <c r="C52" s="152"/>
      <c r="D52" s="152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136" t="s">
        <v>99</v>
      </c>
      <c r="B53" s="136"/>
      <c r="C53" s="136"/>
      <c r="D53" s="136"/>
      <c r="E53" s="28"/>
      <c r="F53" s="28"/>
      <c r="G53" s="28"/>
      <c r="H53" s="28"/>
    </row>
    <row r="54" spans="1:8" x14ac:dyDescent="0.25">
      <c r="A54" s="136" t="s">
        <v>100</v>
      </c>
      <c r="B54" s="136"/>
      <c r="C54" s="136"/>
      <c r="D54" s="136"/>
      <c r="E54" s="28"/>
      <c r="F54" s="28"/>
      <c r="G54" s="28"/>
      <c r="H54" s="28"/>
    </row>
    <row r="55" spans="1:8" x14ac:dyDescent="0.25">
      <c r="A55" s="136" t="s">
        <v>101</v>
      </c>
      <c r="B55" s="136"/>
      <c r="C55" s="136"/>
      <c r="D55" s="136"/>
      <c r="E55" s="28"/>
      <c r="F55" s="28"/>
      <c r="G55" s="28"/>
      <c r="H55" s="28"/>
    </row>
    <row r="56" spans="1:8" x14ac:dyDescent="0.25">
      <c r="A56" s="136" t="s">
        <v>102</v>
      </c>
      <c r="B56" s="136"/>
      <c r="C56" s="136"/>
      <c r="D56" s="136"/>
      <c r="E56" s="28"/>
      <c r="F56" s="28"/>
      <c r="G56" s="28"/>
      <c r="H56" s="28"/>
    </row>
    <row r="57" spans="1:8" x14ac:dyDescent="0.25">
      <c r="A57" s="136" t="s">
        <v>103</v>
      </c>
      <c r="B57" s="136"/>
      <c r="C57" s="136"/>
      <c r="D57" s="136"/>
      <c r="E57" s="28"/>
      <c r="F57" s="28"/>
      <c r="G57" s="28"/>
      <c r="H57" s="28"/>
    </row>
    <row r="58" spans="1:8" x14ac:dyDescent="0.25">
      <c r="A58" s="136" t="s">
        <v>104</v>
      </c>
      <c r="B58" s="136"/>
      <c r="C58" s="136"/>
      <c r="D58" s="136"/>
      <c r="E58" s="28"/>
      <c r="F58" s="28"/>
      <c r="G58" s="28"/>
      <c r="H58" s="28"/>
    </row>
    <row r="59" spans="1:8" x14ac:dyDescent="0.25">
      <c r="A59" s="130" t="s">
        <v>105</v>
      </c>
      <c r="B59" s="131"/>
      <c r="C59" s="131"/>
      <c r="D59" s="132"/>
      <c r="E59" s="28"/>
      <c r="F59" s="28"/>
      <c r="G59" s="28"/>
      <c r="H59" s="28"/>
    </row>
    <row r="60" spans="1:8" x14ac:dyDescent="0.25">
      <c r="A60" s="130" t="s">
        <v>106</v>
      </c>
      <c r="B60" s="131"/>
      <c r="C60" s="131"/>
      <c r="D60" s="132"/>
      <c r="E60" s="28"/>
      <c r="F60" s="28"/>
      <c r="G60" s="28"/>
      <c r="H60" s="28"/>
    </row>
    <row r="61" spans="1:8" x14ac:dyDescent="0.25">
      <c r="A61" s="136" t="s">
        <v>107</v>
      </c>
      <c r="B61" s="136"/>
      <c r="C61" s="136"/>
      <c r="D61" s="136"/>
      <c r="E61" s="28"/>
      <c r="F61" s="28"/>
      <c r="G61" s="28"/>
      <c r="H61" s="28"/>
    </row>
    <row r="62" spans="1:8" x14ac:dyDescent="0.25">
      <c r="A62" s="137" t="s">
        <v>108</v>
      </c>
      <c r="B62" s="137"/>
      <c r="C62" s="137"/>
      <c r="D62" s="137"/>
      <c r="E62" s="137"/>
      <c r="F62" s="137"/>
      <c r="G62" s="137"/>
      <c r="H62" s="137"/>
    </row>
    <row r="63" spans="1:8" x14ac:dyDescent="0.25">
      <c r="A63" s="179" t="s">
        <v>109</v>
      </c>
      <c r="B63" s="179"/>
      <c r="C63" s="179"/>
      <c r="D63" s="179"/>
      <c r="E63" s="179"/>
      <c r="F63" s="179"/>
      <c r="G63" s="179"/>
      <c r="H63" s="28"/>
    </row>
    <row r="64" spans="1:8" x14ac:dyDescent="0.25">
      <c r="A64" s="179" t="s">
        <v>110</v>
      </c>
      <c r="B64" s="179"/>
      <c r="C64" s="179"/>
      <c r="D64" s="179"/>
      <c r="E64" s="179"/>
      <c r="F64" s="179"/>
      <c r="G64" s="179"/>
      <c r="H64" s="28"/>
    </row>
    <row r="67" spans="1:8" x14ac:dyDescent="0.25">
      <c r="A67" s="150" t="s">
        <v>112</v>
      </c>
      <c r="B67" s="150"/>
      <c r="C67" s="150"/>
      <c r="D67" s="150"/>
      <c r="E67" s="150"/>
      <c r="F67" s="151" t="s">
        <v>113</v>
      </c>
      <c r="G67" s="151"/>
      <c r="H67" s="151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2017-03-25T03:33:58Z</cp:lastPrinted>
  <dcterms:created xsi:type="dcterms:W3CDTF">2009-07-23T06:35:24Z</dcterms:created>
  <dcterms:modified xsi:type="dcterms:W3CDTF">2018-03-24T01:22:49Z</dcterms:modified>
</cp:coreProperties>
</file>